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lilak\OneDrive\MARKETING\"/>
    </mc:Choice>
  </mc:AlternateContent>
  <xr:revisionPtr revIDLastSave="72" documentId="6_{C9C386D9-1EBC-4EF5-9B33-80EB55393D2B}" xr6:coauthVersionLast="43" xr6:coauthVersionMax="43" xr10:uidLastSave="{4D474F47-6D2F-489D-90CD-29AE7693F312}"/>
  <bookViews>
    <workbookView xWindow="-120" yWindow="-120" windowWidth="29040" windowHeight="15840" tabRatio="494" firstSheet="1" activeTab="1" xr2:uid="{00000000-000D-0000-FFFF-FFFF00000000}"/>
  </bookViews>
  <sheets>
    <sheet name="Planejamento" sheetId="6" r:id="rId1"/>
    <sheet name="Orientações" sheetId="11" r:id="rId2"/>
    <sheet name="Programa de estudo" sheetId="1" r:id="rId3"/>
    <sheet name="Custo total" sheetId="10" r:id="rId4"/>
    <sheet name="Visto" sheetId="8" r:id="rId5"/>
    <sheet name="Matrícula" sheetId="9" r:id="rId6"/>
    <sheet name="Planilha1" sheetId="7" state="hidden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3" i="1" l="1"/>
  <c r="L14" i="1"/>
  <c r="L15" i="1"/>
  <c r="L16" i="1"/>
  <c r="L12" i="1"/>
  <c r="L9" i="1"/>
  <c r="L10" i="1"/>
  <c r="L11" i="1"/>
  <c r="L8" i="1"/>
  <c r="D12" i="10"/>
  <c r="D16" i="10"/>
  <c r="D17" i="10" l="1"/>
  <c r="D13" i="10" l="1"/>
  <c r="K9" i="1" l="1"/>
  <c r="K10" i="1"/>
  <c r="K11" i="1"/>
  <c r="K8" i="1"/>
  <c r="I11" i="1"/>
  <c r="J11" i="1" s="1"/>
  <c r="I10" i="1"/>
  <c r="J10" i="1" s="1"/>
  <c r="I9" i="1"/>
  <c r="J9" i="1" s="1"/>
  <c r="I8" i="1"/>
  <c r="J8" i="1" s="1"/>
  <c r="G9" i="1"/>
  <c r="G10" i="1"/>
  <c r="G11" i="1"/>
  <c r="G8" i="1"/>
  <c r="G13" i="1"/>
  <c r="G14" i="1"/>
  <c r="G15" i="1"/>
  <c r="G16" i="1"/>
  <c r="G12" i="1"/>
  <c r="I16" i="1"/>
  <c r="I15" i="1"/>
  <c r="J16" i="1" s="1"/>
  <c r="I14" i="1"/>
  <c r="H14" i="1" s="1"/>
  <c r="I13" i="1"/>
  <c r="H13" i="1" s="1"/>
  <c r="I12" i="1"/>
  <c r="J13" i="1" s="1"/>
  <c r="H9" i="1" l="1"/>
  <c r="M9" i="1" s="1"/>
  <c r="J15" i="1"/>
  <c r="M15" i="1" s="1"/>
  <c r="J14" i="1"/>
  <c r="M14" i="1" s="1"/>
  <c r="J12" i="1"/>
  <c r="M12" i="1" s="1"/>
  <c r="H11" i="1"/>
  <c r="M11" i="1" s="1"/>
  <c r="H10" i="1"/>
  <c r="M10" i="1" s="1"/>
  <c r="M16" i="1"/>
  <c r="H16" i="1"/>
  <c r="M13" i="1"/>
  <c r="H15" i="1"/>
  <c r="C12" i="6"/>
  <c r="C13" i="6" s="1"/>
  <c r="D12" i="6"/>
  <c r="F12" i="6"/>
  <c r="N12" i="6"/>
  <c r="P12" i="6"/>
  <c r="H12" i="1"/>
  <c r="H8" i="1"/>
  <c r="M8" i="1" s="1"/>
  <c r="D18" i="10" l="1"/>
</calcChain>
</file>

<file path=xl/sharedStrings.xml><?xml version="1.0" encoding="utf-8"?>
<sst xmlns="http://schemas.openxmlformats.org/spreadsheetml/2006/main" count="181" uniqueCount="162">
  <si>
    <t>Total de lições no período</t>
  </si>
  <si>
    <t>Localização</t>
  </si>
  <si>
    <t>Quadro comparativo</t>
  </si>
  <si>
    <t>Manfred</t>
  </si>
  <si>
    <t>Full-time</t>
  </si>
  <si>
    <t>ESCOLHA DO PROGRAMA</t>
  </si>
  <si>
    <t>MATRÍCULA</t>
  </si>
  <si>
    <t>VISTO</t>
  </si>
  <si>
    <t>CHEGADA AO CANADÁ</t>
  </si>
  <si>
    <t>CURSO INGLÊS</t>
  </si>
  <si>
    <t>PATHWAY</t>
  </si>
  <si>
    <t>COLLEGE</t>
  </si>
  <si>
    <t>45 dias</t>
  </si>
  <si>
    <t>60 dias</t>
  </si>
  <si>
    <t>2 meses</t>
  </si>
  <si>
    <t>1 mês</t>
  </si>
  <si>
    <t>Aplicação condicional</t>
  </si>
  <si>
    <t>Aplicação para o visto</t>
  </si>
  <si>
    <t>Visto ok</t>
  </si>
  <si>
    <t>Data de início</t>
  </si>
  <si>
    <t>Início nível 7</t>
  </si>
  <si>
    <t>Início nível 8</t>
  </si>
  <si>
    <t>Início nível 9</t>
  </si>
  <si>
    <t>Fim das aulas</t>
  </si>
  <si>
    <t>Extensão do visto</t>
  </si>
  <si>
    <t>Prova para determinação de nível do pathway</t>
  </si>
  <si>
    <t>Recebe as Loas</t>
  </si>
  <si>
    <t>ILSC Josiane</t>
  </si>
  <si>
    <t>Connect Josiane</t>
  </si>
  <si>
    <t>próximos dias</t>
  </si>
  <si>
    <t>Estimativa de fluxo de caixa</t>
  </si>
  <si>
    <t>Chegada Canada</t>
  </si>
  <si>
    <t>Totais por período</t>
  </si>
  <si>
    <t>IOF!!!!!</t>
  </si>
  <si>
    <t>semanas</t>
  </si>
  <si>
    <t>Family ou Jr</t>
  </si>
  <si>
    <t>35 lições</t>
  </si>
  <si>
    <t>30 lições</t>
  </si>
  <si>
    <t>20 lições AM</t>
  </si>
  <si>
    <t>15 lições PM</t>
  </si>
  <si>
    <t>Intensive plus</t>
  </si>
  <si>
    <t>Intensive</t>
  </si>
  <si>
    <t>AM core</t>
  </si>
  <si>
    <t>PM core</t>
  </si>
  <si>
    <t>CONNECT</t>
  </si>
  <si>
    <t>34 lições família</t>
  </si>
  <si>
    <t>Família</t>
  </si>
  <si>
    <t>core AM</t>
  </si>
  <si>
    <t>core PM</t>
  </si>
  <si>
    <t>Full-time intensive</t>
  </si>
  <si>
    <t>Part-tima AM</t>
  </si>
  <si>
    <t>Part-time  PM</t>
  </si>
  <si>
    <t>Part-time AM</t>
  </si>
  <si>
    <t>Part-time PM</t>
  </si>
  <si>
    <t>17 lições AM</t>
  </si>
  <si>
    <t>13 Lições PM</t>
  </si>
  <si>
    <t>Season</t>
  </si>
  <si>
    <t>Low</t>
  </si>
  <si>
    <t>High</t>
  </si>
  <si>
    <t xml:space="preserve">Full-time </t>
  </si>
  <si>
    <t>Preenchimento dos formulários</t>
  </si>
  <si>
    <t>Passaporte com validade mínima de 1 ano</t>
  </si>
  <si>
    <t>Exame médico (realizar antes de dar entrada no pedido de visto em médico credenciado - será orientado)</t>
  </si>
  <si>
    <t>4 fotos 3 x 5 recentes coloridas, com fundo branco, sem óculos, conforme orientação da imigração.</t>
  </si>
  <si>
    <t>Comprovação de vínculos com o Brasil (será orientado)</t>
  </si>
  <si>
    <t>Comprovação de contratação de acomodação</t>
  </si>
  <si>
    <t>Reserva de passagem (desejável, mas não obrigatório)</t>
  </si>
  <si>
    <t>Biometria</t>
  </si>
  <si>
    <t>Carta de intenção</t>
  </si>
  <si>
    <t xml:space="preserve">Você ou algum familiar em primeiro grau ou colateral já esteve ilegalmente nos EUA ou Canadá? </t>
  </si>
  <si>
    <t>Carta de aceite por parte da instituição (LOA)</t>
  </si>
  <si>
    <t xml:space="preserve">Você é capaz de comprovar autossuficiência financeira para o período em que pretende estudar? </t>
  </si>
  <si>
    <t>R$</t>
  </si>
  <si>
    <t xml:space="preserve">1 C$ = </t>
  </si>
  <si>
    <t>1 U$ =</t>
  </si>
  <si>
    <t>e do dólar americano e anotar nos retângulos cinzas</t>
  </si>
  <si>
    <t>Escola 1</t>
  </si>
  <si>
    <t>em</t>
  </si>
  <si>
    <t>Toronto</t>
  </si>
  <si>
    <t>Escola 2</t>
  </si>
  <si>
    <t>Se você respondeu sim a qualquer uma das perguntas acima, há risco relevante de ter o visto negado</t>
  </si>
  <si>
    <t>Preparamos essa planilha que poderá te dar uma boa noção do que esperar!</t>
  </si>
  <si>
    <t>Vá navegando pelos botões e siga as nossas instruções</t>
  </si>
  <si>
    <t>Tabela de preços por modalidade e por escola(em Dólares Canadenses)</t>
  </si>
  <si>
    <t>Conheça os documentos necessários ao visto:</t>
  </si>
  <si>
    <t xml:space="preserve">Veja quais são os outros custos que você terá de assumir. Após completar todas as informações das células cinzas, </t>
  </si>
  <si>
    <t>o total estimado será computado na célula azul:</t>
  </si>
  <si>
    <t>Estimamos  2,50 por dia em seguro saúde. Apague esse valor caso o seu cartão de crédito dê direito ao seguro na compra da passagem aérea.</t>
  </si>
  <si>
    <t>Ambas as instituições estão bem localizadas, mas o acesso ao metrô pela escola 1 é mais próximo. A escola 2 fica a 1 km do metrô, mas ele pode ser acessado tomando um street car (ônibus elétrico).</t>
  </si>
  <si>
    <t>Como a Canada Let`s Go poderá te auxiliar, além de realizar a matrícula?</t>
  </si>
  <si>
    <t>Eletivamente, providenciamos homestay, traslado de e para o aeroporto, seguro viagem, alimentação</t>
  </si>
  <si>
    <t>Quanto eu preciso pagar para a Canada Let's Go?</t>
  </si>
  <si>
    <t>Buscamos programas de estudo de inglês e/ou francês que sejam afins com as suas necessidades e objetivos, damos orientações</t>
  </si>
  <si>
    <t xml:space="preserve"> sobre visto e documentação </t>
  </si>
  <si>
    <t xml:space="preserve">Após a matrícula, damos orientação cultural, como se locomover pela cidade, o que levar, onde fazer compras, como se </t>
  </si>
  <si>
    <t>comportar frente ao oficial e imigração etc.</t>
  </si>
  <si>
    <t>Estime quanto você gastará em turismo (inclua lanches etc) as pessoas que fazem turismo não gastam menos de C$ 100 por semana.</t>
  </si>
  <si>
    <t xml:space="preserve">Comprovação de fundos para o período de estadia. Quanto maior a comprovação, melhor. A ideia é demonstrar </t>
  </si>
  <si>
    <t>que você é capaz de se sustentar no Canadá</t>
  </si>
  <si>
    <t>Por favor, responda mentalmente as seguintes perguntas para podermos verificar se há algum risco de você ter o visto negado:</t>
  </si>
  <si>
    <t>Você está sofrendo alguma ação criminal ou já teve alguma condenação criminal?</t>
  </si>
  <si>
    <t>Voltar</t>
  </si>
  <si>
    <t>Próximo</t>
  </si>
  <si>
    <t>www.canadaletsgo.com</t>
  </si>
  <si>
    <t>www.canadaletsgo.com/intercambio</t>
  </si>
  <si>
    <t>Agende um bate-papo conosco</t>
  </si>
  <si>
    <t>Sugerimos um valor entre U$ 700 e C$1500 - classe econômica.  O menor valor sugerido, em baixa temporada, com taxas, é U$ 700, via Panamá. Mantenha o preço em dólar anericano. A nossa planilha fará a conversão.</t>
  </si>
  <si>
    <t>Esse é o custo do programa que você definiu na aba "programa de estudo".</t>
  </si>
  <si>
    <t>Após definir o programa que atenderá aos seus objetivos,  avaliar as formas de pagamento e escolher o preço que cabe no seu bolso. Digite na célula cinza, abaixo, o preço final escolhido. Você poderá alterar esse valor a qualquer momento, posteriormente.</t>
  </si>
  <si>
    <t>Digite  na célula cinza, ao lado, o número de semanas desejado. Você poderá alterar esse valor a qualquer momento:</t>
  </si>
  <si>
    <t>Total estimado em Reais:</t>
  </si>
  <si>
    <t>Anote a data do câmbio ou use a nossa</t>
  </si>
  <si>
    <r>
      <t xml:space="preserve">Passagem aérea via panamá ou EUA </t>
    </r>
    <r>
      <rPr>
        <b/>
        <sz val="11"/>
        <color theme="1"/>
        <rFont val="Calibri"/>
        <family val="2"/>
        <scheme val="minor"/>
      </rPr>
      <t>U$</t>
    </r>
  </si>
  <si>
    <r>
      <t xml:space="preserve">Visto  </t>
    </r>
    <r>
      <rPr>
        <b/>
        <sz val="11"/>
        <color theme="1"/>
        <rFont val="Calibri"/>
        <family val="2"/>
        <scheme val="minor"/>
      </rPr>
      <t>C$</t>
    </r>
  </si>
  <si>
    <r>
      <t>Transporte</t>
    </r>
    <r>
      <rPr>
        <b/>
        <sz val="11"/>
        <color theme="1"/>
        <rFont val="Calibri"/>
        <family val="2"/>
        <scheme val="minor"/>
      </rPr>
      <t xml:space="preserve"> C$</t>
    </r>
  </si>
  <si>
    <r>
      <t xml:space="preserve">Seguro saúde </t>
    </r>
    <r>
      <rPr>
        <b/>
        <sz val="11"/>
        <color theme="1"/>
        <rFont val="Calibri"/>
        <family val="2"/>
        <scheme val="minor"/>
      </rPr>
      <t>C$</t>
    </r>
  </si>
  <si>
    <r>
      <t xml:space="preserve">Turismo </t>
    </r>
    <r>
      <rPr>
        <b/>
        <sz val="11"/>
        <color theme="1"/>
        <rFont val="Calibri"/>
        <family val="2"/>
        <scheme val="minor"/>
      </rPr>
      <t>C$</t>
    </r>
  </si>
  <si>
    <r>
      <t xml:space="preserve">Acomodação  </t>
    </r>
    <r>
      <rPr>
        <b/>
        <sz val="11"/>
        <color theme="1"/>
        <rFont val="Calibri"/>
        <family val="2"/>
        <scheme val="minor"/>
      </rPr>
      <t>C$</t>
    </r>
  </si>
  <si>
    <r>
      <t xml:space="preserve">programa de estudo </t>
    </r>
    <r>
      <rPr>
        <b/>
        <sz val="11"/>
        <color theme="1"/>
        <rFont val="Calibri"/>
        <family val="2"/>
        <scheme val="minor"/>
      </rPr>
      <t>C$</t>
    </r>
  </si>
  <si>
    <t>Clique para saber a Cotação do dólar. Anote abaixo.</t>
  </si>
  <si>
    <t>Clique para saber a cotação do dolar americano. Anote abaixo</t>
  </si>
  <si>
    <r>
      <t xml:space="preserve">Alimentação </t>
    </r>
    <r>
      <rPr>
        <b/>
        <sz val="11"/>
        <color theme="1"/>
        <rFont val="Calibri"/>
        <family val="2"/>
        <scheme val="minor"/>
      </rPr>
      <t>C$</t>
    </r>
  </si>
  <si>
    <t>Essa é apenas uma estimativa. Você poderá conseguir passagens ou acomodações mais baratas, se pesquisar. Nós podemos te orientar quanto a isso.</t>
  </si>
  <si>
    <r>
      <t xml:space="preserve">Olá! Quer ter uma </t>
    </r>
    <r>
      <rPr>
        <b/>
        <i/>
        <sz val="14"/>
        <color theme="1"/>
        <rFont val="Calibri"/>
        <family val="2"/>
        <scheme val="minor"/>
      </rPr>
      <t xml:space="preserve">estimativa </t>
    </r>
    <r>
      <rPr>
        <b/>
        <sz val="14"/>
        <color theme="1"/>
        <rFont val="Calibri"/>
        <family val="2"/>
        <scheme val="minor"/>
      </rPr>
      <t>de quanto vai custar um intercâmbio no Canadá?</t>
    </r>
  </si>
  <si>
    <t>O importante é estar preparado/a para todas as despesas e descobrir se você é elegível para obter o visto canadense.</t>
  </si>
  <si>
    <t xml:space="preserve">Fique atento/a às orientações escritas em vermelho, </t>
  </si>
  <si>
    <t xml:space="preserve">Entre em contato conosco, agende um bate-papo sem compromisso. </t>
  </si>
  <si>
    <t>A nossa planilha já calculou o valor relativo ao tempo de estadia definido por você. O ticket mensal dentro da grande Toronto custa C$ 151 para adultos. Caso pretenda fazer turismo fora da cidade de Toronto, considere $50 por semana.  Altere-o, nesse caso.</t>
  </si>
  <si>
    <t xml:space="preserve">Esse é o preço médio do homestay com pensáo completa. Se você contratar apenas com café da manhã, considere $250 por semana. Você pode encontrar esse preço um pouco menor ou muito maior, dependendo da região onde se hospedar. Altere se preferir. Você pode considerar alugar um apartamento, também. </t>
  </si>
  <si>
    <t>Reputação e classes</t>
  </si>
  <si>
    <t>Ambas as instituições têm ótima reputação e excelente avaliação. A escola 1 está estabelecida há mais tempo no Canadá. A escola 2 tem classes menores e o atendimento é personalizado. È possível conversar com a corrdenação da escola 2 antes da contratação.</t>
  </si>
  <si>
    <t>Nossa pesquisa indica cercad de C$ 180, para o visitor visa, considerando o auxilio de uma empresa especializada para aplicação. Aplique por conta própria e o preço se reduz em R$ 250. Caso você tenha visto americano ou já tenha visitado o Canadá, esse valor será de C$7.</t>
  </si>
  <si>
    <t>Ao solicitar a aplicação:</t>
  </si>
  <si>
    <t>Procedimento/Forma de pagamento</t>
  </si>
  <si>
    <t>4. Pague o valor remanescente do programa em até 3 semanas antes</t>
  </si>
  <si>
    <t>início das aulas.</t>
  </si>
  <si>
    <t xml:space="preserve">2. Ao ser aceito/a pela instituição, receba a LOA (carta de acite); </t>
  </si>
  <si>
    <t xml:space="preserve">3. Aplique para o visto equivalente à duração do programa de estudo; </t>
  </si>
  <si>
    <t>OBS: na contratação do homestay, o pagamento da acomodação acontece em separado</t>
  </si>
  <si>
    <t xml:space="preserve">Nesta página você descobrirá o custo do programa de idioma e as formas de pagamento. Escolhemos duas instituições localizadas  </t>
  </si>
  <si>
    <r>
      <t xml:space="preserve">em Toronto, a título de exemplo, mas há opções de escolas de idiomas em </t>
    </r>
    <r>
      <rPr>
        <b/>
        <i/>
        <u/>
        <sz val="14"/>
        <color theme="1"/>
        <rFont val="Calibri"/>
        <family val="2"/>
        <scheme val="minor"/>
      </rPr>
      <t>todas as províncias</t>
    </r>
    <r>
      <rPr>
        <b/>
        <sz val="14"/>
        <color theme="1"/>
        <rFont val="Calibri"/>
        <family val="2"/>
        <scheme val="minor"/>
      </rPr>
      <t>!</t>
    </r>
  </si>
  <si>
    <t xml:space="preserve">1. Pague a registration fee (matrículas de junho à agosto* =  Can$ 200); </t>
  </si>
  <si>
    <t>Registration Fee*             Can$</t>
  </si>
  <si>
    <t>Preço por semana   Can$</t>
  </si>
  <si>
    <t>Preço por  Lição           Can$</t>
  </si>
  <si>
    <t>Total          parcial          Can$</t>
  </si>
  <si>
    <t>Material     Fee           Can$</t>
  </si>
  <si>
    <t xml:space="preserve">Total s/ IOF      Can$ </t>
  </si>
  <si>
    <t>Escolas</t>
  </si>
  <si>
    <t>Turnos</t>
  </si>
  <si>
    <t>Lições por semana (55 min/lição)</t>
  </si>
  <si>
    <t>Estimativa total em Toronto - utilize a moeda assinalada. Nossa planilha converterá tudo para Reais, ao final.</t>
  </si>
  <si>
    <t>A maioria de nossos clientes fica em homestay, com refeições inclusas, por isso, esse valor se manteve zero. Caso você só pretenda ter direito ao café da manhã, e deseje fazer as refeições na rua, é possível comer entre C$ 15 e C$ 30, com bebida. Você sempre pode fazer compras e preparar as suas refeição no homestay ou apartamento alugado. Considere entre C$ 200 e 300/mês, nesse último caso.</t>
  </si>
  <si>
    <t>https://canadaletsgo.blog/</t>
  </si>
  <si>
    <t xml:space="preserve">valor dos nossos clientes, pois já somos remunerados pelas instituições. O valor cobrado pelo programa de estudo é exatamente </t>
  </si>
  <si>
    <t>o anunciado no site oficial das instituições.</t>
  </si>
  <si>
    <t>Visite o nosso site</t>
  </si>
  <si>
    <t>Conheça o serviço de assessoria estudantil</t>
  </si>
  <si>
    <t>ASSINE  E RECEBA CONTEÚDO DE QUALIDADE!</t>
  </si>
  <si>
    <t>NOSSO NOVO BLOG ESTÁ COM RECURSSOS DE PESQUISA MUITO MELHORES. VISITE-NOS!</t>
  </si>
  <si>
    <t xml:space="preserve">Nossa plataforma possui mais de 350 instituições de ensino na América do Norte. </t>
  </si>
  <si>
    <t xml:space="preserve">Devido ao  nosso porte, não cobramos qualquer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</si>
</sst>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$-409]* #,##0.00_ ;_-[$$-409]* \-#,##0.00\ ;_-[$$-409]* &quot;-&quot;??_ ;_-@_ "/>
    <numFmt numFmtId="165" formatCode="_-[$$-409]* #,##0_ ;_-[$$-409]* \-#,##0\ ;_-[$$-409]* &quot;-&quot;??_ ;_-@_ "/>
    <numFmt numFmtId="166" formatCode="_-[$R$-416]\ * #,##0.00_-;\-[$R$-416]\ * #,##0.00_-;_-[$R$-416]\ * &quot;-&quot;??_-;_-@_-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404040"/>
      <name val="Calibri Light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3"/>
      <color theme="4" tint="-0.249977111117893"/>
      <name val="Calibri"/>
      <family val="2"/>
      <scheme val="minor"/>
    </font>
    <font>
      <sz val="13"/>
      <color theme="4" tint="-0.24997711111789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60">
    <xf numFmtId="0" fontId="0" fillId="0" borderId="0" xfId="0"/>
    <xf numFmtId="0" fontId="2" fillId="0" borderId="0" xfId="0" applyFont="1"/>
    <xf numFmtId="0" fontId="0" fillId="10" borderId="0" xfId="0" applyFill="1"/>
    <xf numFmtId="165" fontId="0" fillId="10" borderId="0" xfId="0" applyNumberFormat="1" applyFill="1"/>
    <xf numFmtId="0" fontId="0" fillId="4" borderId="0" xfId="0" applyFill="1"/>
    <xf numFmtId="165" fontId="0" fillId="4" borderId="0" xfId="0" applyNumberFormat="1" applyFill="1"/>
    <xf numFmtId="0" fontId="5" fillId="10" borderId="0" xfId="0" applyFont="1" applyFill="1"/>
    <xf numFmtId="0" fontId="6" fillId="3" borderId="0" xfId="0" applyFont="1" applyFill="1" applyAlignment="1">
      <alignment horizontal="center" vertical="center"/>
    </xf>
    <xf numFmtId="0" fontId="7" fillId="4" borderId="0" xfId="0" applyFont="1" applyFill="1"/>
    <xf numFmtId="0" fontId="7" fillId="3" borderId="0" xfId="0" applyFont="1" applyFill="1" applyAlignment="1">
      <alignment horizontal="center"/>
    </xf>
    <xf numFmtId="0" fontId="5" fillId="10" borderId="1" xfId="0" applyFont="1" applyFill="1" applyBorder="1"/>
    <xf numFmtId="14" fontId="5" fillId="11" borderId="1" xfId="0" applyNumberFormat="1" applyFont="1" applyFill="1" applyBorder="1" applyAlignment="1">
      <alignment horizontal="center"/>
    </xf>
    <xf numFmtId="14" fontId="5" fillId="7" borderId="1" xfId="0" applyNumberFormat="1" applyFont="1" applyFill="1" applyBorder="1" applyAlignment="1">
      <alignment horizontal="center"/>
    </xf>
    <xf numFmtId="14" fontId="5" fillId="9" borderId="1" xfId="0" applyNumberFormat="1" applyFont="1" applyFill="1" applyBorder="1" applyAlignment="1">
      <alignment horizontal="center"/>
    </xf>
    <xf numFmtId="14" fontId="5" fillId="6" borderId="1" xfId="0" applyNumberFormat="1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14" fontId="5" fillId="12" borderId="1" xfId="0" applyNumberFormat="1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5" fillId="0" borderId="0" xfId="0" applyFont="1"/>
    <xf numFmtId="165" fontId="5" fillId="0" borderId="0" xfId="0" applyNumberFormat="1" applyFont="1"/>
    <xf numFmtId="0" fontId="6" fillId="3" borderId="0" xfId="0" applyFont="1" applyFill="1" applyAlignment="1">
      <alignment horizontal="center" vertical="center" wrapText="1"/>
    </xf>
    <xf numFmtId="14" fontId="6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/>
    </xf>
    <xf numFmtId="165" fontId="7" fillId="0" borderId="0" xfId="0" applyNumberFormat="1" applyFont="1"/>
    <xf numFmtId="0" fontId="7" fillId="0" borderId="0" xfId="0" applyFont="1"/>
    <xf numFmtId="165" fontId="7" fillId="3" borderId="0" xfId="0" applyNumberFormat="1" applyFont="1" applyFill="1"/>
    <xf numFmtId="0" fontId="0" fillId="13" borderId="0" xfId="0" applyFill="1"/>
    <xf numFmtId="0" fontId="0" fillId="1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10" borderId="0" xfId="0" applyFill="1" applyAlignment="1" applyProtection="1">
      <alignment horizontal="center" vertical="center"/>
    </xf>
    <xf numFmtId="0" fontId="0" fillId="10" borderId="0" xfId="0" applyFill="1" applyProtection="1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 horizontal="left" vertical="center" indent="1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indent="2"/>
    </xf>
    <xf numFmtId="0" fontId="0" fillId="10" borderId="0" xfId="0" applyFill="1" applyBorder="1" applyAlignment="1" applyProtection="1">
      <alignment vertical="top"/>
      <protection locked="0"/>
    </xf>
    <xf numFmtId="0" fontId="0" fillId="10" borderId="0" xfId="0" applyFill="1" applyBorder="1"/>
    <xf numFmtId="0" fontId="2" fillId="7" borderId="0" xfId="0" applyFont="1" applyFill="1" applyBorder="1" applyAlignment="1" applyProtection="1">
      <alignment horizontal="center" vertical="center" wrapText="1"/>
      <protection locked="0"/>
    </xf>
    <xf numFmtId="0" fontId="2" fillId="9" borderId="0" xfId="0" applyFont="1" applyFill="1" applyBorder="1" applyAlignment="1" applyProtection="1">
      <alignment vertical="center"/>
    </xf>
    <xf numFmtId="0" fontId="0" fillId="9" borderId="0" xfId="0" applyFill="1" applyBorder="1" applyAlignment="1" applyProtection="1">
      <alignment horizontal="center" vertical="center"/>
    </xf>
    <xf numFmtId="0" fontId="3" fillId="9" borderId="0" xfId="0" applyFont="1" applyFill="1" applyBorder="1" applyAlignment="1" applyProtection="1">
      <alignment horizontal="center" vertical="center"/>
    </xf>
    <xf numFmtId="165" fontId="3" fillId="9" borderId="0" xfId="0" applyNumberFormat="1" applyFont="1" applyFill="1" applyBorder="1" applyAlignment="1" applyProtection="1">
      <alignment horizontal="center" vertical="center"/>
    </xf>
    <xf numFmtId="0" fontId="2" fillId="9" borderId="0" xfId="0" applyFont="1" applyFill="1" applyBorder="1" applyAlignment="1" applyProtection="1">
      <alignment horizontal="center" vertical="center"/>
    </xf>
    <xf numFmtId="0" fontId="0" fillId="8" borderId="0" xfId="0" applyFill="1" applyBorder="1" applyAlignment="1" applyProtection="1">
      <alignment horizontal="center" vertical="center"/>
    </xf>
    <xf numFmtId="0" fontId="3" fillId="8" borderId="0" xfId="0" applyFont="1" applyFill="1" applyBorder="1" applyAlignment="1" applyProtection="1">
      <alignment horizontal="center" vertical="center"/>
    </xf>
    <xf numFmtId="164" fontId="3" fillId="8" borderId="0" xfId="0" applyNumberFormat="1" applyFont="1" applyFill="1" applyBorder="1" applyAlignment="1" applyProtection="1">
      <alignment horizontal="center" vertical="center"/>
    </xf>
    <xf numFmtId="165" fontId="3" fillId="8" borderId="0" xfId="0" applyNumberFormat="1" applyFont="1" applyFill="1" applyBorder="1" applyAlignment="1" applyProtection="1">
      <alignment horizontal="center" vertical="center"/>
    </xf>
    <xf numFmtId="164" fontId="0" fillId="8" borderId="0" xfId="0" applyNumberFormat="1" applyFill="1" applyBorder="1" applyAlignment="1" applyProtection="1">
      <alignment horizontal="center" vertical="center"/>
    </xf>
    <xf numFmtId="165" fontId="0" fillId="8" borderId="0" xfId="0" applyNumberFormat="1" applyFill="1" applyBorder="1" applyProtection="1"/>
    <xf numFmtId="165" fontId="0" fillId="8" borderId="0" xfId="0" applyNumberFormat="1" applyFill="1" applyBorder="1" applyAlignment="1" applyProtection="1">
      <alignment horizontal="center" vertical="center"/>
    </xf>
    <xf numFmtId="0" fontId="0" fillId="10" borderId="0" xfId="0" applyFill="1" applyBorder="1" applyProtection="1"/>
    <xf numFmtId="165" fontId="0" fillId="10" borderId="0" xfId="0" applyNumberFormat="1" applyFill="1" applyBorder="1" applyProtection="1"/>
    <xf numFmtId="0" fontId="1" fillId="10" borderId="0" xfId="0" applyFont="1" applyFill="1" applyBorder="1" applyAlignment="1" applyProtection="1"/>
    <xf numFmtId="0" fontId="1" fillId="10" borderId="0" xfId="0" applyFont="1" applyFill="1" applyBorder="1" applyAlignment="1">
      <alignment horizontal="right" indent="1"/>
    </xf>
    <xf numFmtId="0" fontId="1" fillId="10" borderId="0" xfId="0" applyFont="1" applyFill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0" fillId="10" borderId="0" xfId="0" applyFill="1" applyBorder="1" applyProtection="1">
      <protection locked="0"/>
    </xf>
    <xf numFmtId="0" fontId="0" fillId="10" borderId="0" xfId="0" applyFill="1" applyBorder="1" applyAlignment="1" applyProtection="1">
      <alignment horizontal="center"/>
    </xf>
    <xf numFmtId="0" fontId="18" fillId="0" borderId="0" xfId="0" applyFont="1" applyAlignment="1">
      <alignment vertical="top"/>
    </xf>
    <xf numFmtId="0" fontId="18" fillId="0" borderId="0" xfId="0" applyFont="1" applyBorder="1" applyAlignment="1">
      <alignment horizontal="left" indent="2"/>
    </xf>
    <xf numFmtId="0" fontId="0" fillId="0" borderId="0" xfId="0" applyBorder="1" applyAlignment="1">
      <alignment horizontal="left" vertical="center" indent="3"/>
    </xf>
    <xf numFmtId="0" fontId="10" fillId="0" borderId="0" xfId="0" applyFont="1" applyBorder="1" applyAlignment="1">
      <alignment horizontal="left" vertical="center" indent="3"/>
    </xf>
    <xf numFmtId="0" fontId="9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left" indent="1"/>
    </xf>
    <xf numFmtId="0" fontId="0" fillId="0" borderId="0" xfId="0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0" fillId="0" borderId="0" xfId="0" applyFont="1"/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Font="1" applyBorder="1" applyAlignment="1">
      <alignment horizontal="left" vertical="center" indent="5"/>
    </xf>
    <xf numFmtId="0" fontId="13" fillId="15" borderId="0" xfId="1" applyFont="1" applyFill="1" applyBorder="1" applyAlignment="1">
      <alignment horizontal="center" vertical="center"/>
    </xf>
    <xf numFmtId="0" fontId="13" fillId="10" borderId="0" xfId="1" applyFont="1" applyFill="1" applyBorder="1" applyAlignment="1">
      <alignment vertical="center"/>
    </xf>
    <xf numFmtId="0" fontId="13" fillId="10" borderId="0" xfId="1" applyFont="1" applyFill="1" applyBorder="1" applyAlignment="1">
      <alignment horizontal="center" vertical="center"/>
    </xf>
    <xf numFmtId="0" fontId="12" fillId="0" borderId="0" xfId="1"/>
    <xf numFmtId="14" fontId="0" fillId="3" borderId="0" xfId="0" applyNumberFormat="1" applyFill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Border="1"/>
    <xf numFmtId="0" fontId="0" fillId="0" borderId="0" xfId="0" applyBorder="1" applyAlignment="1">
      <alignment vertical="top"/>
    </xf>
    <xf numFmtId="0" fontId="0" fillId="10" borderId="0" xfId="0" applyFill="1" applyBorder="1" applyAlignment="1">
      <alignment vertical="top"/>
    </xf>
    <xf numFmtId="0" fontId="0" fillId="0" borderId="0" xfId="0" applyBorder="1" applyAlignment="1">
      <alignment horizontal="right" vertical="center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8" borderId="0" xfId="0" applyFill="1" applyBorder="1" applyAlignment="1" applyProtection="1">
      <alignment horizontal="center" vertical="center"/>
      <protection locked="0"/>
    </xf>
    <xf numFmtId="0" fontId="1" fillId="14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165" fontId="4" fillId="3" borderId="0" xfId="0" applyNumberFormat="1" applyFont="1" applyFill="1" applyBorder="1" applyAlignment="1" applyProtection="1">
      <alignment horizontal="center" vertical="center"/>
      <protection locked="0"/>
    </xf>
    <xf numFmtId="166" fontId="1" fillId="14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/>
    <xf numFmtId="0" fontId="19" fillId="0" borderId="0" xfId="1" applyFont="1" applyBorder="1" applyAlignment="1">
      <alignment wrapText="1"/>
    </xf>
    <xf numFmtId="0" fontId="0" fillId="0" borderId="0" xfId="0" applyAlignment="1">
      <alignment horizontal="center"/>
    </xf>
    <xf numFmtId="0" fontId="2" fillId="8" borderId="0" xfId="0" applyFont="1" applyFill="1" applyBorder="1" applyAlignment="1" applyProtection="1">
      <alignment horizontal="center" vertical="center" wrapText="1"/>
    </xf>
    <xf numFmtId="0" fontId="6" fillId="11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6" fillId="6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center"/>
    </xf>
    <xf numFmtId="0" fontId="7" fillId="9" borderId="0" xfId="0" applyFont="1" applyFill="1" applyAlignment="1">
      <alignment horizontal="center"/>
    </xf>
    <xf numFmtId="0" fontId="8" fillId="7" borderId="0" xfId="0" applyFont="1" applyFill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8" fillId="12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6" fillId="5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0" fillId="10" borderId="0" xfId="0" applyFill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center" vertical="center"/>
    </xf>
    <xf numFmtId="0" fontId="0" fillId="8" borderId="0" xfId="0" applyFill="1" applyBorder="1" applyAlignment="1" applyProtection="1">
      <alignment horizontal="left" vertical="center" wrapText="1" indent="2"/>
    </xf>
    <xf numFmtId="0" fontId="2" fillId="7" borderId="0" xfId="0" applyFont="1" applyFill="1" applyBorder="1" applyAlignment="1" applyProtection="1">
      <alignment horizontal="center" vertical="center" wrapText="1"/>
    </xf>
    <xf numFmtId="0" fontId="0" fillId="10" borderId="0" xfId="0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2" fillId="8" borderId="0" xfId="0" applyFont="1" applyFill="1" applyBorder="1" applyAlignment="1" applyProtection="1">
      <alignment horizontal="center" vertical="center"/>
      <protection locked="0"/>
    </xf>
    <xf numFmtId="0" fontId="2" fillId="9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center" vertical="center" wrapText="1"/>
    </xf>
    <xf numFmtId="0" fontId="13" fillId="10" borderId="0" xfId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3" fillId="15" borderId="0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7" borderId="0" xfId="0" applyFont="1" applyFill="1" applyBorder="1" applyAlignment="1" applyProtection="1">
      <alignment vertical="center" wrapText="1"/>
      <protection locked="0"/>
    </xf>
    <xf numFmtId="0" fontId="4" fillId="7" borderId="0" xfId="0" applyFont="1" applyFill="1" applyBorder="1" applyAlignment="1" applyProtection="1">
      <alignment horizontal="center" vertical="center" wrapText="1"/>
      <protection locked="0"/>
    </xf>
    <xf numFmtId="0" fontId="0" fillId="8" borderId="0" xfId="0" applyFill="1" applyBorder="1" applyAlignment="1" applyProtection="1">
      <alignment horizontal="center" vertical="center" wrapText="1"/>
    </xf>
    <xf numFmtId="0" fontId="0" fillId="8" borderId="0" xfId="0" applyFill="1" applyBorder="1" applyAlignment="1" applyProtection="1">
      <alignment horizontal="center" vertical="center" wrapText="1"/>
    </xf>
    <xf numFmtId="0" fontId="0" fillId="8" borderId="0" xfId="0" applyFill="1" applyBorder="1" applyAlignment="1" applyProtection="1">
      <alignment horizontal="left" vertical="center" wrapText="1" indent="4"/>
    </xf>
    <xf numFmtId="0" fontId="0" fillId="10" borderId="0" xfId="0" applyFill="1" applyAlignment="1">
      <alignment horizontal="left"/>
    </xf>
    <xf numFmtId="0" fontId="22" fillId="10" borderId="0" xfId="0" applyFont="1" applyFill="1" applyBorder="1" applyAlignment="1">
      <alignment horizontal="left"/>
    </xf>
    <xf numFmtId="0" fontId="23" fillId="10" borderId="0" xfId="0" applyFont="1" applyFill="1" applyBorder="1" applyAlignment="1">
      <alignment horizontal="left"/>
    </xf>
    <xf numFmtId="0" fontId="23" fillId="10" borderId="0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center" vertical="center" wrapText="1"/>
      <protection locked="0"/>
    </xf>
    <xf numFmtId="0" fontId="3" fillId="9" borderId="5" xfId="0" applyFont="1" applyFill="1" applyBorder="1" applyAlignment="1" applyProtection="1">
      <alignment horizontal="center" vertical="center"/>
    </xf>
    <xf numFmtId="0" fontId="3" fillId="8" borderId="5" xfId="0" applyFont="1" applyFill="1" applyBorder="1" applyAlignment="1" applyProtection="1">
      <alignment horizontal="center" vertical="center"/>
    </xf>
    <xf numFmtId="0" fontId="0" fillId="8" borderId="5" xfId="0" applyFill="1" applyBorder="1" applyAlignment="1" applyProtection="1">
      <alignment horizontal="center" vertical="center"/>
    </xf>
    <xf numFmtId="0" fontId="0" fillId="8" borderId="6" xfId="0" applyFill="1" applyBorder="1" applyAlignment="1" applyProtection="1">
      <alignment horizontal="center" vertical="center"/>
    </xf>
    <xf numFmtId="165" fontId="3" fillId="9" borderId="5" xfId="0" applyNumberFormat="1" applyFont="1" applyFill="1" applyBorder="1" applyAlignment="1" applyProtection="1">
      <alignment horizontal="center" vertical="center"/>
    </xf>
    <xf numFmtId="165" fontId="3" fillId="8" borderId="5" xfId="0" applyNumberFormat="1" applyFont="1" applyFill="1" applyBorder="1" applyAlignment="1" applyProtection="1">
      <alignment horizontal="center" vertical="center"/>
    </xf>
    <xf numFmtId="165" fontId="0" fillId="8" borderId="5" xfId="0" applyNumberFormat="1" applyFill="1" applyBorder="1" applyAlignment="1" applyProtection="1">
      <alignment horizontal="center" vertical="center"/>
    </xf>
    <xf numFmtId="165" fontId="0" fillId="8" borderId="6" xfId="0" applyNumberFormat="1" applyFill="1" applyBorder="1" applyAlignment="1" applyProtection="1">
      <alignment horizontal="center" vertical="center"/>
    </xf>
    <xf numFmtId="0" fontId="24" fillId="0" borderId="0" xfId="0" applyFont="1" applyBorder="1" applyAlignment="1">
      <alignment horizontal="left" indent="1"/>
    </xf>
    <xf numFmtId="0" fontId="25" fillId="0" borderId="0" xfId="0" applyFont="1" applyBorder="1"/>
    <xf numFmtId="0" fontId="26" fillId="0" borderId="0" xfId="0" applyFont="1" applyBorder="1"/>
    <xf numFmtId="0" fontId="16" fillId="0" borderId="0" xfId="0" applyFont="1"/>
    <xf numFmtId="0" fontId="22" fillId="0" borderId="0" xfId="0" applyFont="1"/>
    <xf numFmtId="0" fontId="27" fillId="0" borderId="0" xfId="0" applyFont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anadaletsgo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anadaletsgo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anadaletsgo.com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anadaletsgo.com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anadaletsgo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895350</xdr:colOff>
      <xdr:row>3</xdr:row>
      <xdr:rowOff>104775</xdr:rowOff>
    </xdr:from>
    <xdr:to>
      <xdr:col>4</xdr:col>
      <xdr:colOff>123824</xdr:colOff>
      <xdr:row>4</xdr:row>
      <xdr:rowOff>473639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C0058F-5D37-4F5B-850F-6398BA969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676275"/>
          <a:ext cx="1257299" cy="5593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85725</xdr:colOff>
      <xdr:row>2</xdr:row>
      <xdr:rowOff>104775</xdr:rowOff>
    </xdr:from>
    <xdr:to>
      <xdr:col>14</xdr:col>
      <xdr:colOff>241299</xdr:colOff>
      <xdr:row>3</xdr:row>
      <xdr:rowOff>187889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484E24-1ACB-43CA-9BB7-BB378F944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0" y="771525"/>
          <a:ext cx="1257299" cy="5593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600075</xdr:colOff>
      <xdr:row>1</xdr:row>
      <xdr:rowOff>85725</xdr:rowOff>
    </xdr:from>
    <xdr:to>
      <xdr:col>15</xdr:col>
      <xdr:colOff>641349</xdr:colOff>
      <xdr:row>3</xdr:row>
      <xdr:rowOff>168839</xdr:rowOff>
    </xdr:to>
    <xdr:pic>
      <xdr:nvPicPr>
        <xdr:cNvPr id="4" name="Imagem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E456A5-ACCA-4661-9095-9BFFA6A57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1650" y="276225"/>
          <a:ext cx="1257299" cy="5593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590550</xdr:colOff>
      <xdr:row>1</xdr:row>
      <xdr:rowOff>104775</xdr:rowOff>
    </xdr:from>
    <xdr:to>
      <xdr:col>14</xdr:col>
      <xdr:colOff>19049</xdr:colOff>
      <xdr:row>4</xdr:row>
      <xdr:rowOff>45014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2500F2-803B-4998-8459-DB140FB4A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95275"/>
          <a:ext cx="1257299" cy="5593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342900</xdr:colOff>
      <xdr:row>1</xdr:row>
      <xdr:rowOff>142875</xdr:rowOff>
    </xdr:from>
    <xdr:to>
      <xdr:col>13</xdr:col>
      <xdr:colOff>447674</xdr:colOff>
      <xdr:row>4</xdr:row>
      <xdr:rowOff>187889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9B6E3B-348F-45A5-983B-C05B52BD0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333375"/>
          <a:ext cx="1257299" cy="559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google.com/search?safe=active&amp;ei=V4AwXeH_GZW_5OUP2uuCwA8&amp;q=cambio+dolar+americano&amp;oq=cambio+dolar+americano&amp;gs_l=psy-ab.3..35i39i70i258j0i203j0j0i203j0j0i203l2j0j0i203l2.106519.108127..108450...0.0..0.115.859.8j1......0....1..gws-wiz.......0i71j35i39.8TyyhTjfLvk&amp;ved=0ahUKEwihh9iS1b7jAhWVH7kGHdq1APgQ4dUDCAo&amp;uact=5" TargetMode="External"/><Relationship Id="rId1" Type="http://schemas.openxmlformats.org/officeDocument/2006/relationships/hyperlink" Target="https://www.google.com/search?q=cambio+dolar+canadense&amp;oq=cambio+dolar+canadense&amp;aqs=chrome..69i57j0l5.3713j1j4&amp;sourceid=chrome&amp;ie=UTF-8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canadaletsgo.blog/" TargetMode="External"/><Relationship Id="rId2" Type="http://schemas.openxmlformats.org/officeDocument/2006/relationships/hyperlink" Target="http://www.canadaletsgo.com/intercambio" TargetMode="External"/><Relationship Id="rId1" Type="http://schemas.openxmlformats.org/officeDocument/2006/relationships/hyperlink" Target="http://www.canadaletsgo.com/" TargetMode="External"/><Relationship Id="rId5" Type="http://schemas.openxmlformats.org/officeDocument/2006/relationships/drawing" Target="../drawings/drawing5.xml"/><Relationship Id="rId4" Type="http://schemas.openxmlformats.org/officeDocument/2006/relationships/hyperlink" Target="http://www.canadaletsgo.com/intercamb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AD14"/>
  <sheetViews>
    <sheetView zoomScale="172" zoomScaleNormal="172" workbookViewId="0">
      <selection activeCell="A12" sqref="A12:XFD14"/>
    </sheetView>
  </sheetViews>
  <sheetFormatPr defaultRowHeight="15" x14ac:dyDescent="0.25"/>
  <cols>
    <col min="1" max="1" width="2.42578125" customWidth="1"/>
    <col min="2" max="2" width="16.7109375" customWidth="1"/>
    <col min="3" max="3" width="9.28515625" customWidth="1"/>
    <col min="4" max="4" width="12.28515625" bestFit="1" customWidth="1"/>
    <col min="5" max="5" width="10.140625" customWidth="1"/>
    <col min="6" max="6" width="9.7109375" customWidth="1"/>
    <col min="7" max="7" width="10.7109375" customWidth="1"/>
    <col min="8" max="8" width="10.140625" customWidth="1"/>
    <col min="9" max="9" width="11.28515625" customWidth="1"/>
    <col min="10" max="10" width="10.140625" customWidth="1"/>
    <col min="11" max="11" width="11" customWidth="1"/>
    <col min="12" max="12" width="10.42578125" customWidth="1"/>
    <col min="13" max="13" width="10" customWidth="1"/>
    <col min="14" max="14" width="11.28515625" bestFit="1" customWidth="1"/>
    <col min="15" max="15" width="10.42578125" customWidth="1"/>
    <col min="16" max="16" width="10.7109375" customWidth="1"/>
  </cols>
  <sheetData>
    <row r="1" spans="1:30" x14ac:dyDescent="0.25">
      <c r="B1" s="1" t="s">
        <v>3</v>
      </c>
    </row>
    <row r="2" spans="1:30" ht="6" customHeight="1" x14ac:dyDescent="0.25"/>
    <row r="3" spans="1:30" ht="15" customHeight="1" x14ac:dyDescent="0.25">
      <c r="A3" s="6"/>
      <c r="B3" s="101" t="s">
        <v>5</v>
      </c>
      <c r="C3" s="102" t="s">
        <v>6</v>
      </c>
      <c r="D3" s="102"/>
      <c r="E3" s="103" t="s">
        <v>7</v>
      </c>
      <c r="F3" s="103"/>
      <c r="G3" s="104" t="s">
        <v>8</v>
      </c>
      <c r="H3" s="114" t="s">
        <v>9</v>
      </c>
      <c r="I3" s="113" t="s">
        <v>10</v>
      </c>
      <c r="J3" s="113"/>
      <c r="K3" s="113"/>
      <c r="L3" s="113"/>
      <c r="M3" s="113"/>
      <c r="N3" s="7" t="s">
        <v>7</v>
      </c>
      <c r="O3" s="116" t="s">
        <v>11</v>
      </c>
    </row>
    <row r="4" spans="1:30" x14ac:dyDescent="0.25">
      <c r="A4" s="6"/>
      <c r="B4" s="101"/>
      <c r="C4" s="106" t="s">
        <v>12</v>
      </c>
      <c r="D4" s="106"/>
      <c r="E4" s="107" t="s">
        <v>13</v>
      </c>
      <c r="F4" s="107"/>
      <c r="G4" s="104"/>
      <c r="H4" s="114"/>
      <c r="I4" s="8"/>
      <c r="J4" s="8" t="s">
        <v>14</v>
      </c>
      <c r="K4" s="19" t="s">
        <v>14</v>
      </c>
      <c r="L4" s="117" t="s">
        <v>14</v>
      </c>
      <c r="M4" s="117"/>
      <c r="N4" s="9" t="s">
        <v>15</v>
      </c>
      <c r="O4" s="116"/>
    </row>
    <row r="5" spans="1:30" x14ac:dyDescent="0.25">
      <c r="A5" s="6"/>
      <c r="B5" s="101"/>
      <c r="C5" s="108" t="s">
        <v>16</v>
      </c>
      <c r="D5" s="108" t="s">
        <v>26</v>
      </c>
      <c r="E5" s="109" t="s">
        <v>17</v>
      </c>
      <c r="F5" s="109" t="s">
        <v>18</v>
      </c>
      <c r="G5" s="111" t="s">
        <v>31</v>
      </c>
      <c r="H5" s="118" t="s">
        <v>19</v>
      </c>
      <c r="I5" s="105" t="s">
        <v>25</v>
      </c>
      <c r="J5" s="105" t="s">
        <v>20</v>
      </c>
      <c r="K5" s="105" t="s">
        <v>21</v>
      </c>
      <c r="L5" s="105" t="s">
        <v>22</v>
      </c>
      <c r="M5" s="105" t="s">
        <v>23</v>
      </c>
      <c r="N5" s="115" t="s">
        <v>24</v>
      </c>
      <c r="O5" s="112" t="s">
        <v>19</v>
      </c>
    </row>
    <row r="6" spans="1:30" ht="42" customHeight="1" x14ac:dyDescent="0.25">
      <c r="A6" s="6"/>
      <c r="B6" s="101"/>
      <c r="C6" s="108"/>
      <c r="D6" s="108"/>
      <c r="E6" s="110"/>
      <c r="F6" s="109"/>
      <c r="G6" s="111"/>
      <c r="H6" s="118"/>
      <c r="I6" s="105"/>
      <c r="J6" s="105"/>
      <c r="K6" s="105"/>
      <c r="L6" s="105"/>
      <c r="M6" s="105"/>
      <c r="N6" s="115"/>
      <c r="O6" s="112"/>
    </row>
    <row r="7" spans="1:30" x14ac:dyDescent="0.25">
      <c r="A7" s="10"/>
      <c r="B7" s="11"/>
      <c r="C7" s="12"/>
      <c r="D7" s="12"/>
      <c r="E7" s="13"/>
      <c r="F7" s="13"/>
      <c r="G7" s="14"/>
      <c r="H7" s="15"/>
      <c r="I7" s="16"/>
      <c r="J7" s="16"/>
      <c r="K7" s="16"/>
      <c r="L7" s="16"/>
      <c r="M7" s="16"/>
      <c r="N7" s="17"/>
      <c r="O7" s="18"/>
    </row>
    <row r="9" spans="1:30" ht="30" x14ac:dyDescent="0.25">
      <c r="B9" s="24" t="s">
        <v>30</v>
      </c>
      <c r="C9" s="22" t="s">
        <v>29</v>
      </c>
      <c r="D9" s="23">
        <v>43676</v>
      </c>
      <c r="E9" s="23"/>
      <c r="F9" s="23">
        <v>43743</v>
      </c>
      <c r="G9" s="23"/>
      <c r="H9" s="23"/>
      <c r="I9" s="23"/>
      <c r="J9" s="23"/>
      <c r="K9" s="23"/>
      <c r="L9" s="23"/>
      <c r="M9" s="23"/>
      <c r="N9" s="23">
        <v>44109</v>
      </c>
      <c r="O9" s="23"/>
      <c r="P9" s="23">
        <v>44197</v>
      </c>
      <c r="Q9" s="23"/>
      <c r="R9" s="23"/>
      <c r="S9" s="23"/>
      <c r="T9" s="23"/>
      <c r="U9" s="23"/>
      <c r="V9" s="23"/>
      <c r="W9" s="21"/>
      <c r="X9" s="21"/>
      <c r="Y9" s="21"/>
      <c r="Z9" s="21"/>
      <c r="AA9" s="21"/>
      <c r="AB9" s="21"/>
      <c r="AC9" s="21"/>
      <c r="AD9" s="21"/>
    </row>
    <row r="10" spans="1:30" x14ac:dyDescent="0.25">
      <c r="A10" s="29"/>
      <c r="B10" s="15" t="s">
        <v>27</v>
      </c>
      <c r="C10" s="21">
        <v>150</v>
      </c>
      <c r="D10" s="21">
        <v>7907</v>
      </c>
      <c r="E10" s="20"/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x14ac:dyDescent="0.25">
      <c r="A11" s="29"/>
      <c r="B11" s="15" t="s">
        <v>28</v>
      </c>
      <c r="C11" s="21">
        <v>150</v>
      </c>
      <c r="D11" s="21">
        <v>2422</v>
      </c>
      <c r="E11" s="21"/>
      <c r="F11" s="21">
        <v>6000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s="27" customFormat="1" ht="11.25" x14ac:dyDescent="0.2">
      <c r="B12" s="25" t="s">
        <v>32</v>
      </c>
      <c r="C12" s="28" t="e">
        <f>#REF!*2+#REF!+#REF!</f>
        <v>#REF!</v>
      </c>
      <c r="D12" s="28">
        <f>SUM(D10:D11)</f>
        <v>10329</v>
      </c>
      <c r="E12" s="28"/>
      <c r="F12" s="28">
        <f>SUM(F10:F11)</f>
        <v>6000</v>
      </c>
      <c r="G12" s="28"/>
      <c r="H12" s="28"/>
      <c r="I12" s="28"/>
      <c r="J12" s="28"/>
      <c r="K12" s="28"/>
      <c r="L12" s="28"/>
      <c r="M12" s="28"/>
      <c r="N12" s="28">
        <f>SUM(N10:N11)</f>
        <v>0</v>
      </c>
      <c r="O12" s="28"/>
      <c r="P12" s="28">
        <f>SUM(P10:P11)</f>
        <v>0</v>
      </c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x14ac:dyDescent="0.25">
      <c r="C13" s="5" t="e">
        <f>C12*0.06</f>
        <v>#REF!</v>
      </c>
    </row>
    <row r="14" spans="1:30" x14ac:dyDescent="0.25">
      <c r="C14" s="4" t="s">
        <v>33</v>
      </c>
    </row>
  </sheetData>
  <mergeCells count="23">
    <mergeCell ref="O5:O6"/>
    <mergeCell ref="I3:M3"/>
    <mergeCell ref="H3:H4"/>
    <mergeCell ref="K5:K6"/>
    <mergeCell ref="L5:L6"/>
    <mergeCell ref="M5:M6"/>
    <mergeCell ref="N5:N6"/>
    <mergeCell ref="O3:O4"/>
    <mergeCell ref="L4:M4"/>
    <mergeCell ref="H5:H6"/>
    <mergeCell ref="J5:J6"/>
    <mergeCell ref="B3:B6"/>
    <mergeCell ref="C3:D3"/>
    <mergeCell ref="E3:F3"/>
    <mergeCell ref="G3:G4"/>
    <mergeCell ref="I5:I6"/>
    <mergeCell ref="C4:D4"/>
    <mergeCell ref="E4:F4"/>
    <mergeCell ref="C5:C6"/>
    <mergeCell ref="D5:D6"/>
    <mergeCell ref="E5:E6"/>
    <mergeCell ref="F5:F6"/>
    <mergeCell ref="G5:G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8"/>
  <dimension ref="B5:H16"/>
  <sheetViews>
    <sheetView showGridLines="0" showRowColHeaders="0" tabSelected="1" workbookViewId="0">
      <selection activeCell="F16" sqref="F16"/>
    </sheetView>
  </sheetViews>
  <sheetFormatPr defaultRowHeight="15" x14ac:dyDescent="0.25"/>
  <cols>
    <col min="2" max="2" width="26.42578125" customWidth="1"/>
    <col min="3" max="3" width="7.85546875" customWidth="1"/>
    <col min="4" max="4" width="17" customWidth="1"/>
    <col min="5" max="5" width="13.85546875" customWidth="1"/>
    <col min="14" max="14" width="11.28515625" customWidth="1"/>
    <col min="15" max="15" width="41.85546875" customWidth="1"/>
  </cols>
  <sheetData>
    <row r="5" spans="2:8" ht="50.25" customHeight="1" x14ac:dyDescent="0.25"/>
    <row r="6" spans="2:8" ht="18" customHeight="1" x14ac:dyDescent="0.25"/>
    <row r="7" spans="2:8" ht="18.75" x14ac:dyDescent="0.3">
      <c r="B7" s="119" t="s">
        <v>123</v>
      </c>
      <c r="C7" s="119"/>
      <c r="D7" s="119"/>
      <c r="E7" s="119"/>
      <c r="F7" s="119"/>
      <c r="G7" s="119"/>
      <c r="H7" s="119"/>
    </row>
    <row r="8" spans="2:8" ht="18.75" x14ac:dyDescent="0.3">
      <c r="B8" s="119" t="s">
        <v>81</v>
      </c>
      <c r="C8" s="119"/>
      <c r="D8" s="119"/>
      <c r="E8" s="119"/>
      <c r="F8" s="119"/>
      <c r="G8" s="119"/>
      <c r="H8" s="119"/>
    </row>
    <row r="9" spans="2:8" ht="18.75" x14ac:dyDescent="0.3">
      <c r="B9" s="60"/>
    </row>
    <row r="10" spans="2:8" ht="36" customHeight="1" x14ac:dyDescent="0.3">
      <c r="B10" s="120" t="s">
        <v>122</v>
      </c>
      <c r="C10" s="120"/>
      <c r="D10" s="120"/>
      <c r="E10" s="120"/>
      <c r="F10" s="120"/>
      <c r="G10" s="120"/>
      <c r="H10" s="120"/>
    </row>
    <row r="11" spans="2:8" ht="57" customHeight="1" x14ac:dyDescent="0.25">
      <c r="B11" s="121" t="s">
        <v>124</v>
      </c>
      <c r="C11" s="121"/>
      <c r="D11" s="121"/>
      <c r="E11" s="121"/>
      <c r="F11" s="121"/>
      <c r="G11" s="121"/>
      <c r="H11" s="121"/>
    </row>
    <row r="12" spans="2:8" ht="18.75" x14ac:dyDescent="0.3">
      <c r="B12" s="119" t="s">
        <v>125</v>
      </c>
      <c r="C12" s="119"/>
      <c r="D12" s="119"/>
      <c r="E12" s="119"/>
      <c r="F12" s="119"/>
      <c r="G12" s="119"/>
      <c r="H12" s="119"/>
    </row>
    <row r="13" spans="2:8" ht="18.75" x14ac:dyDescent="0.3">
      <c r="B13" s="119" t="s">
        <v>82</v>
      </c>
      <c r="C13" s="119"/>
      <c r="D13" s="119"/>
      <c r="E13" s="119"/>
      <c r="F13" s="119"/>
      <c r="G13" s="119"/>
      <c r="H13" s="119"/>
    </row>
    <row r="14" spans="2:8" x14ac:dyDescent="0.25">
      <c r="G14" s="81"/>
      <c r="H14" s="81"/>
    </row>
    <row r="15" spans="2:8" ht="18.75" x14ac:dyDescent="0.3">
      <c r="E15" s="60"/>
      <c r="F15" s="82"/>
    </row>
    <row r="16" spans="2:8" x14ac:dyDescent="0.25">
      <c r="D16" s="80" t="s">
        <v>102</v>
      </c>
    </row>
  </sheetData>
  <sheetProtection algorithmName="SHA-512" hashValue="F0GnjaRXDbg+kG0s7B4LJqxnU6Eak6xVnMyLS1jRXl+hGrE+ymUpCipaQt60p+UJUo3e+1zXkqfwgPUdHVGYlg==" saltValue="HJsWCbmtYk9Eq1Ec00KVAw==" spinCount="100000" sheet="1" objects="1" scenarios="1"/>
  <mergeCells count="6">
    <mergeCell ref="B7:H7"/>
    <mergeCell ref="B8:H8"/>
    <mergeCell ref="B12:H12"/>
    <mergeCell ref="B13:H13"/>
    <mergeCell ref="B10:H10"/>
    <mergeCell ref="B11:H11"/>
  </mergeCells>
  <hyperlinks>
    <hyperlink ref="D16" location="'Programa de estudo'!A1" display="Próximo" xr:uid="{306F4D7E-AC6F-45C3-92B4-6D825B5AAF0B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W39"/>
  <sheetViews>
    <sheetView showGridLines="0" showRowColHeaders="0" workbookViewId="0">
      <selection activeCell="T13" sqref="T13"/>
    </sheetView>
  </sheetViews>
  <sheetFormatPr defaultRowHeight="15" x14ac:dyDescent="0.25"/>
  <cols>
    <col min="2" max="2" width="1.85546875" style="2" customWidth="1"/>
    <col min="3" max="3" width="33.28515625" customWidth="1"/>
    <col min="4" max="4" width="11.28515625" hidden="1" customWidth="1"/>
    <col min="5" max="5" width="25.140625" customWidth="1"/>
    <col min="6" max="6" width="12.5703125" customWidth="1"/>
    <col min="7" max="7" width="14.140625" customWidth="1"/>
    <col min="8" max="8" width="13.42578125" customWidth="1"/>
    <col min="9" max="9" width="12.140625" customWidth="1"/>
    <col min="10" max="10" width="14.140625" customWidth="1"/>
    <col min="11" max="11" width="13.7109375" customWidth="1"/>
    <col min="12" max="12" width="12.140625" customWidth="1"/>
    <col min="13" max="13" width="14.5703125" customWidth="1"/>
    <col min="14" max="14" width="2" customWidth="1"/>
    <col min="15" max="15" width="6.42578125" customWidth="1"/>
    <col min="16" max="16" width="0" hidden="1" customWidth="1"/>
    <col min="17" max="17" width="12.5703125" hidden="1" customWidth="1"/>
    <col min="18" max="18" width="0" hidden="1" customWidth="1"/>
    <col min="19" max="19" width="12.42578125" hidden="1" customWidth="1"/>
  </cols>
  <sheetData>
    <row r="2" spans="2:23" s="2" customFormat="1" ht="37.5" customHeight="1" x14ac:dyDescent="0.3">
      <c r="B2" s="41"/>
      <c r="C2" s="61" t="s">
        <v>139</v>
      </c>
      <c r="D2"/>
      <c r="E2"/>
      <c r="F2"/>
      <c r="G2"/>
      <c r="H2"/>
      <c r="I2"/>
      <c r="J2"/>
      <c r="K2"/>
      <c r="L2"/>
      <c r="M2"/>
      <c r="N2" s="41"/>
    </row>
    <row r="3" spans="2:23" s="2" customFormat="1" ht="37.5" customHeight="1" x14ac:dyDescent="0.25">
      <c r="B3" s="41"/>
      <c r="C3" s="64" t="s">
        <v>140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23" s="2" customFormat="1" ht="22.5" customHeight="1" x14ac:dyDescent="0.3">
      <c r="B4" s="41"/>
      <c r="C4" s="143" t="s">
        <v>109</v>
      </c>
      <c r="D4" s="142"/>
      <c r="E4" s="142"/>
      <c r="F4" s="142"/>
      <c r="G4" s="142"/>
      <c r="H4" s="142"/>
      <c r="I4" s="142"/>
      <c r="J4" s="141"/>
      <c r="K4" s="93"/>
      <c r="L4" s="41"/>
      <c r="M4" s="41"/>
      <c r="N4" s="41"/>
    </row>
    <row r="5" spans="2:23" x14ac:dyDescent="0.25">
      <c r="B5" s="62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62"/>
      <c r="O5" s="2"/>
      <c r="P5" s="2"/>
      <c r="Q5" s="2"/>
      <c r="R5" s="2"/>
      <c r="S5" s="2"/>
      <c r="T5" s="2"/>
      <c r="U5" s="2"/>
      <c r="V5" s="2"/>
    </row>
    <row r="6" spans="2:23" ht="66" customHeight="1" thickBot="1" x14ac:dyDescent="0.3">
      <c r="B6" s="62"/>
      <c r="C6" s="128" t="s">
        <v>83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62"/>
      <c r="O6" s="2"/>
      <c r="P6" s="2"/>
      <c r="Q6" s="2" t="s">
        <v>56</v>
      </c>
      <c r="R6" s="2" t="s">
        <v>57</v>
      </c>
      <c r="S6" s="30">
        <v>150</v>
      </c>
      <c r="T6" s="2"/>
      <c r="U6" s="2"/>
      <c r="V6" s="2"/>
      <c r="W6" s="2"/>
    </row>
    <row r="7" spans="2:23" ht="60" customHeight="1" x14ac:dyDescent="0.25">
      <c r="B7" s="62"/>
      <c r="C7" s="137" t="s">
        <v>148</v>
      </c>
      <c r="D7" s="136"/>
      <c r="E7" s="42" t="s">
        <v>149</v>
      </c>
      <c r="F7" s="145" t="s">
        <v>150</v>
      </c>
      <c r="G7" s="42" t="s">
        <v>0</v>
      </c>
      <c r="H7" s="42" t="s">
        <v>144</v>
      </c>
      <c r="I7" s="42" t="s">
        <v>143</v>
      </c>
      <c r="J7" s="42" t="s">
        <v>145</v>
      </c>
      <c r="K7" s="42" t="s">
        <v>142</v>
      </c>
      <c r="L7" s="42" t="s">
        <v>146</v>
      </c>
      <c r="M7" s="145" t="s">
        <v>147</v>
      </c>
      <c r="N7" s="126"/>
      <c r="O7" s="122"/>
      <c r="P7" s="2"/>
      <c r="Q7" s="2"/>
      <c r="R7" s="3" t="s">
        <v>58</v>
      </c>
      <c r="S7" s="30">
        <v>200</v>
      </c>
      <c r="T7" s="2"/>
      <c r="U7" s="2"/>
      <c r="V7" s="2"/>
      <c r="W7" s="2"/>
    </row>
    <row r="8" spans="2:23" x14ac:dyDescent="0.25">
      <c r="B8" s="62"/>
      <c r="C8" s="43"/>
      <c r="D8" s="130" t="s">
        <v>57</v>
      </c>
      <c r="E8" s="44" t="s">
        <v>49</v>
      </c>
      <c r="F8" s="146">
        <v>30</v>
      </c>
      <c r="G8" s="45">
        <f>F8*$K$4</f>
        <v>0</v>
      </c>
      <c r="H8" s="46" t="e">
        <f>I8/F8</f>
        <v>#N/A</v>
      </c>
      <c r="I8" s="46" t="e">
        <f>VLOOKUP($K$4,Planilha1!$H$4:$L$54,2,FALSE)</f>
        <v>#N/A</v>
      </c>
      <c r="J8" s="46" t="e">
        <f>I8*$K$4</f>
        <v>#N/A</v>
      </c>
      <c r="K8" s="46">
        <f>VLOOKUP($D$8,$R$6:$S$7,2,FALSE)</f>
        <v>150</v>
      </c>
      <c r="L8" s="46">
        <f>20*($K$4/4)</f>
        <v>0</v>
      </c>
      <c r="M8" s="150" t="e">
        <f>SUM(F8:L8)</f>
        <v>#N/A</v>
      </c>
      <c r="N8" s="126"/>
      <c r="O8" s="122"/>
      <c r="P8" s="2"/>
      <c r="Q8" s="2"/>
      <c r="R8" s="3"/>
      <c r="S8" s="2"/>
      <c r="T8" s="2"/>
      <c r="U8" s="2"/>
      <c r="V8" s="2"/>
      <c r="W8" s="2"/>
    </row>
    <row r="9" spans="2:23" x14ac:dyDescent="0.25">
      <c r="B9" s="62"/>
      <c r="C9" s="47" t="s">
        <v>76</v>
      </c>
      <c r="D9" s="130"/>
      <c r="E9" s="44" t="s">
        <v>59</v>
      </c>
      <c r="F9" s="146">
        <v>24</v>
      </c>
      <c r="G9" s="45">
        <f>F9*$K$4</f>
        <v>0</v>
      </c>
      <c r="H9" s="46" t="e">
        <f t="shared" ref="H9:H11" si="0">I9/F9</f>
        <v>#N/A</v>
      </c>
      <c r="I9" s="46" t="e">
        <f>VLOOKUP($K$4,Planilha1!$H$4:$L$54,3,FALSE)</f>
        <v>#N/A</v>
      </c>
      <c r="J9" s="46" t="e">
        <f>I9*$K$4</f>
        <v>#N/A</v>
      </c>
      <c r="K9" s="46">
        <f>VLOOKUP($D$8,$R$6:$S$7,2,FALSE)</f>
        <v>150</v>
      </c>
      <c r="L9" s="46">
        <f>20*($K$4/4)</f>
        <v>0</v>
      </c>
      <c r="M9" s="150" t="e">
        <f t="shared" ref="M9:M11" si="1">SUM(F9:L9)</f>
        <v>#N/A</v>
      </c>
      <c r="N9" s="126"/>
      <c r="O9" s="32"/>
      <c r="P9" s="2"/>
      <c r="Q9" s="2"/>
      <c r="R9" s="3"/>
      <c r="S9" s="2"/>
      <c r="T9" s="2"/>
      <c r="U9" s="2"/>
      <c r="V9" s="2"/>
      <c r="W9" s="2"/>
    </row>
    <row r="10" spans="2:23" x14ac:dyDescent="0.25">
      <c r="B10" s="62"/>
      <c r="C10" s="47" t="s">
        <v>77</v>
      </c>
      <c r="D10" s="130"/>
      <c r="E10" s="44" t="s">
        <v>50</v>
      </c>
      <c r="F10" s="146">
        <v>17</v>
      </c>
      <c r="G10" s="45">
        <f>F10*$K$4</f>
        <v>0</v>
      </c>
      <c r="H10" s="46" t="e">
        <f t="shared" si="0"/>
        <v>#N/A</v>
      </c>
      <c r="I10" s="46" t="e">
        <f>VLOOKUP($K$4,Planilha1!$H$4:$L$54,4,FALSE)</f>
        <v>#N/A</v>
      </c>
      <c r="J10" s="46" t="e">
        <f>I10*$K$4</f>
        <v>#N/A</v>
      </c>
      <c r="K10" s="46">
        <f>VLOOKUP($D$8,$R$6:$S$7,2,FALSE)</f>
        <v>150</v>
      </c>
      <c r="L10" s="46">
        <f>20*($K$4/4)</f>
        <v>0</v>
      </c>
      <c r="M10" s="150" t="e">
        <f t="shared" si="1"/>
        <v>#N/A</v>
      </c>
      <c r="N10" s="126"/>
      <c r="O10" s="32"/>
      <c r="P10" s="2"/>
      <c r="Q10" s="2"/>
      <c r="R10" s="3"/>
      <c r="S10" s="2"/>
      <c r="T10" s="2"/>
      <c r="U10" s="2"/>
      <c r="V10" s="2"/>
      <c r="W10" s="2"/>
    </row>
    <row r="11" spans="2:23" x14ac:dyDescent="0.25">
      <c r="B11" s="62"/>
      <c r="C11" s="47" t="s">
        <v>78</v>
      </c>
      <c r="D11" s="130"/>
      <c r="E11" s="44" t="s">
        <v>51</v>
      </c>
      <c r="F11" s="146">
        <v>13</v>
      </c>
      <c r="G11" s="45">
        <f>F11*$K$4</f>
        <v>0</v>
      </c>
      <c r="H11" s="46" t="e">
        <f t="shared" si="0"/>
        <v>#N/A</v>
      </c>
      <c r="I11" s="46" t="e">
        <f>VLOOKUP($K$4,Planilha1!$H$4:$L$54,5,FALSE)</f>
        <v>#N/A</v>
      </c>
      <c r="J11" s="46" t="e">
        <f>I11*$K$4</f>
        <v>#N/A</v>
      </c>
      <c r="K11" s="46">
        <f>VLOOKUP($D$8,$R$6:$S$7,2,FALSE)</f>
        <v>150</v>
      </c>
      <c r="L11" s="46">
        <f>20*($K$4/4)</f>
        <v>0</v>
      </c>
      <c r="M11" s="150" t="e">
        <f t="shared" si="1"/>
        <v>#N/A</v>
      </c>
      <c r="N11" s="126"/>
      <c r="O11" s="33"/>
      <c r="P11" s="2"/>
      <c r="Q11" s="2"/>
      <c r="R11" s="2"/>
      <c r="S11" s="2"/>
      <c r="T11" s="2"/>
      <c r="U11" s="2"/>
      <c r="V11" s="2"/>
      <c r="W11" s="2"/>
    </row>
    <row r="12" spans="2:23" x14ac:dyDescent="0.25">
      <c r="B12" s="62"/>
      <c r="C12" s="100"/>
      <c r="D12" s="129" t="s">
        <v>57</v>
      </c>
      <c r="E12" s="48" t="s">
        <v>46</v>
      </c>
      <c r="F12" s="147">
        <v>34</v>
      </c>
      <c r="G12" s="49">
        <f>F12*$K$4</f>
        <v>0</v>
      </c>
      <c r="H12" s="50" t="e">
        <f>I12/F12</f>
        <v>#N/A</v>
      </c>
      <c r="I12" s="51" t="e">
        <f>VLOOKUP(K4,Planilha1!A4:F54,2,FALSE)</f>
        <v>#N/A</v>
      </c>
      <c r="J12" s="51" t="e">
        <f>I11*$K$4</f>
        <v>#N/A</v>
      </c>
      <c r="K12" s="51">
        <v>150</v>
      </c>
      <c r="L12" s="51">
        <f>20*($K$4/4)</f>
        <v>0</v>
      </c>
      <c r="M12" s="151" t="e">
        <f>J12+K12+L12</f>
        <v>#N/A</v>
      </c>
      <c r="N12" s="126"/>
      <c r="O12" s="33"/>
      <c r="P12" s="2"/>
      <c r="Q12" s="2"/>
      <c r="R12" s="2"/>
      <c r="S12" s="2"/>
      <c r="T12" s="2"/>
      <c r="U12" s="2"/>
      <c r="V12" s="2"/>
      <c r="W12" s="2"/>
    </row>
    <row r="13" spans="2:23" x14ac:dyDescent="0.25">
      <c r="B13" s="62"/>
      <c r="C13" s="100" t="s">
        <v>79</v>
      </c>
      <c r="D13" s="129"/>
      <c r="E13" s="48" t="s">
        <v>40</v>
      </c>
      <c r="F13" s="147">
        <v>35</v>
      </c>
      <c r="G13" s="49">
        <f>F13*$K$4</f>
        <v>0</v>
      </c>
      <c r="H13" s="50" t="e">
        <f t="shared" ref="H13:H16" si="2">I13/F13</f>
        <v>#N/A</v>
      </c>
      <c r="I13" s="51" t="e">
        <f>VLOOKUP(K4,Planilha1!A4:F54,3,FALSE)</f>
        <v>#N/A</v>
      </c>
      <c r="J13" s="51" t="e">
        <f>I12*$K$4</f>
        <v>#N/A</v>
      </c>
      <c r="K13" s="51">
        <v>150</v>
      </c>
      <c r="L13" s="51">
        <f>20*($K$4/4)</f>
        <v>0</v>
      </c>
      <c r="M13" s="151" t="e">
        <f t="shared" ref="M13:M16" si="3">J13+K13+L13</f>
        <v>#N/A</v>
      </c>
      <c r="N13" s="126"/>
      <c r="O13" s="33"/>
      <c r="P13" s="2"/>
      <c r="Q13" s="2"/>
      <c r="R13" s="2"/>
      <c r="S13" s="2"/>
      <c r="T13" s="2"/>
      <c r="U13" s="2"/>
      <c r="V13" s="2"/>
      <c r="W13" s="2"/>
    </row>
    <row r="14" spans="2:23" x14ac:dyDescent="0.25">
      <c r="B14" s="62"/>
      <c r="C14" s="100" t="s">
        <v>77</v>
      </c>
      <c r="D14" s="129"/>
      <c r="E14" s="48" t="s">
        <v>41</v>
      </c>
      <c r="F14" s="147">
        <v>30</v>
      </c>
      <c r="G14" s="49">
        <f>F14*$K$4</f>
        <v>0</v>
      </c>
      <c r="H14" s="50" t="e">
        <f t="shared" si="2"/>
        <v>#N/A</v>
      </c>
      <c r="I14" s="51" t="e">
        <f>VLOOKUP(K4,Planilha1!A4:F54,4,FALSE)</f>
        <v>#N/A</v>
      </c>
      <c r="J14" s="51" t="e">
        <f>I13*$K$4</f>
        <v>#N/A</v>
      </c>
      <c r="K14" s="51">
        <v>150</v>
      </c>
      <c r="L14" s="51">
        <f>20*($K$4/4)</f>
        <v>0</v>
      </c>
      <c r="M14" s="151" t="e">
        <f t="shared" si="3"/>
        <v>#N/A</v>
      </c>
      <c r="N14" s="126"/>
      <c r="O14" s="33"/>
      <c r="P14" s="2"/>
      <c r="Q14" s="2"/>
      <c r="R14" s="2"/>
      <c r="S14" s="2"/>
      <c r="T14" s="2"/>
      <c r="U14" s="2"/>
      <c r="V14" s="2"/>
      <c r="W14" s="2"/>
    </row>
    <row r="15" spans="2:23" x14ac:dyDescent="0.25">
      <c r="B15" s="62"/>
      <c r="C15" s="100" t="s">
        <v>78</v>
      </c>
      <c r="D15" s="129"/>
      <c r="E15" s="48" t="s">
        <v>47</v>
      </c>
      <c r="F15" s="148">
        <v>20</v>
      </c>
      <c r="G15" s="48">
        <f>F15*$K$4</f>
        <v>0</v>
      </c>
      <c r="H15" s="52" t="e">
        <f t="shared" si="2"/>
        <v>#N/A</v>
      </c>
      <c r="I15" s="53" t="e">
        <f>VLOOKUP(K4,Planilha1!A4:F54,5,FALSE)</f>
        <v>#N/A</v>
      </c>
      <c r="J15" s="54" t="e">
        <f>I14*$K$4</f>
        <v>#N/A</v>
      </c>
      <c r="K15" s="54">
        <v>150</v>
      </c>
      <c r="L15" s="51">
        <f>20*($K$4/4)</f>
        <v>0</v>
      </c>
      <c r="M15" s="152" t="e">
        <f t="shared" si="3"/>
        <v>#N/A</v>
      </c>
      <c r="N15" s="63"/>
      <c r="O15" s="33"/>
      <c r="P15" s="2"/>
      <c r="Q15" s="2"/>
      <c r="R15" s="2"/>
      <c r="S15" s="2"/>
      <c r="T15" s="2"/>
      <c r="U15" s="2"/>
      <c r="V15" s="2"/>
      <c r="W15" s="2"/>
    </row>
    <row r="16" spans="2:23" ht="11.25" customHeight="1" thickBot="1" x14ac:dyDescent="0.3">
      <c r="B16" s="62"/>
      <c r="C16" s="100"/>
      <c r="D16" s="129"/>
      <c r="E16" s="48" t="s">
        <v>48</v>
      </c>
      <c r="F16" s="149">
        <v>15</v>
      </c>
      <c r="G16" s="48">
        <f>F16*$K$4</f>
        <v>0</v>
      </c>
      <c r="H16" s="52" t="e">
        <f t="shared" si="2"/>
        <v>#N/A</v>
      </c>
      <c r="I16" s="53" t="e">
        <f>VLOOKUP(K4,Planilha1!A4:F54,6,FALSE)</f>
        <v>#N/A</v>
      </c>
      <c r="J16" s="54" t="e">
        <f>I15*$K$4</f>
        <v>#N/A</v>
      </c>
      <c r="K16" s="54">
        <v>150</v>
      </c>
      <c r="L16" s="51">
        <f>20*($K$4/4)</f>
        <v>0</v>
      </c>
      <c r="M16" s="153" t="e">
        <f t="shared" si="3"/>
        <v>#N/A</v>
      </c>
      <c r="N16" s="63"/>
      <c r="O16" s="33"/>
      <c r="P16" s="2"/>
      <c r="Q16" s="2"/>
      <c r="R16" s="2"/>
      <c r="S16" s="2"/>
      <c r="T16" s="2"/>
      <c r="U16" s="2"/>
      <c r="V16" s="2"/>
      <c r="W16" s="2"/>
    </row>
    <row r="17" spans="2:23" hidden="1" x14ac:dyDescent="0.25">
      <c r="B17" s="62"/>
      <c r="C17" s="55"/>
      <c r="D17" s="55"/>
      <c r="E17" s="55"/>
      <c r="F17" s="56"/>
      <c r="G17" s="56"/>
      <c r="H17" s="56"/>
      <c r="I17" s="56"/>
      <c r="J17" s="56"/>
      <c r="K17" s="56"/>
      <c r="L17" s="55"/>
      <c r="M17" s="55"/>
      <c r="N17" s="63"/>
      <c r="O17" s="33"/>
      <c r="P17" s="2"/>
      <c r="Q17" s="2"/>
      <c r="R17" s="2"/>
      <c r="S17" s="2"/>
      <c r="T17" s="2"/>
      <c r="U17" s="2"/>
      <c r="V17" s="2"/>
      <c r="W17" s="2"/>
    </row>
    <row r="18" spans="2:23" x14ac:dyDescent="0.25">
      <c r="B18" s="62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63"/>
      <c r="O18" s="33"/>
      <c r="U18" s="2"/>
      <c r="V18" s="2"/>
      <c r="W18" s="2"/>
    </row>
    <row r="19" spans="2:23" s="2" customFormat="1" x14ac:dyDescent="0.25">
      <c r="B19" s="62"/>
      <c r="C19" s="127" t="s">
        <v>133</v>
      </c>
      <c r="D19" s="127"/>
      <c r="E19" s="127"/>
      <c r="F19" s="127"/>
      <c r="G19" s="57"/>
      <c r="H19" s="127" t="s">
        <v>2</v>
      </c>
      <c r="I19" s="127"/>
      <c r="J19" s="127"/>
      <c r="K19" s="127"/>
      <c r="L19" s="127"/>
      <c r="M19" s="127"/>
      <c r="N19" s="55"/>
      <c r="O19" s="33"/>
    </row>
    <row r="20" spans="2:23" s="2" customFormat="1" x14ac:dyDescent="0.25">
      <c r="B20" s="62"/>
      <c r="C20" s="125"/>
      <c r="D20" s="125"/>
      <c r="E20" s="123"/>
      <c r="F20" s="123"/>
      <c r="G20" s="55"/>
      <c r="H20" s="125" t="s">
        <v>129</v>
      </c>
      <c r="I20" s="125"/>
      <c r="J20" s="125"/>
      <c r="K20" s="125" t="s">
        <v>1</v>
      </c>
      <c r="L20" s="125"/>
      <c r="M20" s="125"/>
    </row>
    <row r="21" spans="2:23" ht="18.75" customHeight="1" x14ac:dyDescent="0.25">
      <c r="B21" s="62"/>
      <c r="C21" s="124" t="s">
        <v>132</v>
      </c>
      <c r="D21" s="124"/>
      <c r="E21" s="124"/>
      <c r="F21" s="124"/>
      <c r="G21" s="55"/>
      <c r="H21" s="131" t="s">
        <v>130</v>
      </c>
      <c r="I21" s="131"/>
      <c r="J21" s="131"/>
      <c r="K21" s="131" t="s">
        <v>88</v>
      </c>
      <c r="L21" s="131"/>
      <c r="M21" s="131"/>
      <c r="N21" s="2"/>
      <c r="O21" s="2"/>
      <c r="P21" s="2"/>
      <c r="Q21" s="2"/>
      <c r="R21" s="2"/>
      <c r="S21" s="2"/>
      <c r="T21" s="2"/>
    </row>
    <row r="22" spans="2:23" ht="15.75" customHeight="1" x14ac:dyDescent="0.25">
      <c r="B22" s="62"/>
      <c r="C22" s="124" t="s">
        <v>141</v>
      </c>
      <c r="D22" s="124"/>
      <c r="E22" s="124"/>
      <c r="F22" s="124"/>
      <c r="G22" s="55"/>
      <c r="H22" s="131"/>
      <c r="I22" s="131"/>
      <c r="J22" s="131"/>
      <c r="K22" s="131"/>
      <c r="L22" s="131"/>
      <c r="M22" s="131"/>
      <c r="N22" s="2"/>
      <c r="O22" s="2"/>
      <c r="P22" s="2"/>
      <c r="Q22" s="2"/>
      <c r="R22" s="2"/>
      <c r="S22" s="2"/>
      <c r="T22" s="2"/>
    </row>
    <row r="23" spans="2:23" ht="15" customHeight="1" x14ac:dyDescent="0.25">
      <c r="B23" s="62"/>
      <c r="C23" s="124" t="s">
        <v>136</v>
      </c>
      <c r="D23" s="124"/>
      <c r="E23" s="124"/>
      <c r="F23" s="124"/>
      <c r="G23" s="55"/>
      <c r="H23" s="131"/>
      <c r="I23" s="131"/>
      <c r="J23" s="131"/>
      <c r="K23" s="131"/>
      <c r="L23" s="131"/>
      <c r="M23" s="131"/>
      <c r="N23" s="2"/>
      <c r="O23" s="2"/>
      <c r="P23" s="2"/>
      <c r="Q23" s="2"/>
      <c r="R23" s="2"/>
      <c r="S23" s="2"/>
      <c r="T23" s="2"/>
    </row>
    <row r="24" spans="2:23" ht="15" customHeight="1" x14ac:dyDescent="0.25">
      <c r="B24" s="62"/>
      <c r="C24" s="124" t="s">
        <v>137</v>
      </c>
      <c r="D24" s="124"/>
      <c r="E24" s="124"/>
      <c r="F24" s="124"/>
      <c r="G24" s="55"/>
      <c r="H24" s="131"/>
      <c r="I24" s="131"/>
      <c r="J24" s="131"/>
      <c r="K24" s="131"/>
      <c r="L24" s="131"/>
      <c r="M24" s="131"/>
      <c r="N24" s="2"/>
      <c r="O24" s="2"/>
      <c r="P24" s="2"/>
      <c r="Q24" s="2"/>
      <c r="R24" s="2"/>
      <c r="S24" s="2"/>
      <c r="T24" s="2"/>
    </row>
    <row r="25" spans="2:23" ht="15" customHeight="1" x14ac:dyDescent="0.25">
      <c r="B25" s="62"/>
      <c r="C25" s="124" t="s">
        <v>134</v>
      </c>
      <c r="D25" s="124"/>
      <c r="E25" s="124"/>
      <c r="F25" s="124"/>
      <c r="G25" s="55"/>
      <c r="H25" s="131"/>
      <c r="I25" s="131"/>
      <c r="J25" s="131"/>
      <c r="K25" s="131"/>
      <c r="L25" s="131"/>
      <c r="M25" s="131"/>
      <c r="N25" s="2"/>
      <c r="O25" s="2"/>
      <c r="P25" s="2"/>
      <c r="Q25" s="2"/>
      <c r="R25" s="2"/>
      <c r="S25" s="2"/>
      <c r="T25" s="2"/>
    </row>
    <row r="26" spans="2:23" ht="15" customHeight="1" x14ac:dyDescent="0.25">
      <c r="B26" s="62"/>
      <c r="C26" s="140" t="s">
        <v>135</v>
      </c>
      <c r="D26" s="139"/>
      <c r="E26" s="139"/>
      <c r="F26" s="139"/>
      <c r="G26" s="55"/>
      <c r="H26" s="131"/>
      <c r="I26" s="131"/>
      <c r="J26" s="131"/>
      <c r="K26" s="131"/>
      <c r="L26" s="131"/>
      <c r="M26" s="131"/>
      <c r="N26" s="2"/>
      <c r="O26" s="2"/>
      <c r="P26" s="2"/>
      <c r="Q26" s="2"/>
      <c r="R26" s="2"/>
      <c r="S26" s="2"/>
      <c r="T26" s="2"/>
    </row>
    <row r="27" spans="2:23" ht="39.75" customHeight="1" x14ac:dyDescent="0.25">
      <c r="B27" s="62"/>
      <c r="C27" s="138" t="s">
        <v>138</v>
      </c>
      <c r="D27" s="138"/>
      <c r="E27" s="138"/>
      <c r="F27" s="138"/>
      <c r="G27" s="55"/>
      <c r="H27" s="131"/>
      <c r="I27" s="131"/>
      <c r="J27" s="131"/>
      <c r="K27" s="131"/>
      <c r="L27" s="131"/>
      <c r="M27" s="131"/>
      <c r="N27" s="2"/>
      <c r="O27" s="2"/>
      <c r="P27" s="2"/>
      <c r="Q27" s="2"/>
      <c r="R27" s="2"/>
      <c r="S27" s="2"/>
    </row>
    <row r="28" spans="2:23" ht="21" customHeight="1" x14ac:dyDescent="0.25">
      <c r="B28" s="62"/>
      <c r="C28" s="55"/>
      <c r="D28" s="55"/>
      <c r="E28" s="55"/>
      <c r="F28" s="55"/>
      <c r="G28" s="55"/>
      <c r="H28" s="55"/>
      <c r="I28" s="55"/>
      <c r="J28" s="55"/>
      <c r="L28" s="55"/>
      <c r="M28" s="55"/>
      <c r="N28" s="55"/>
      <c r="O28" s="33"/>
      <c r="P28" s="2"/>
      <c r="Q28" s="2"/>
      <c r="R28" s="2"/>
      <c r="S28" s="2"/>
      <c r="T28" s="2"/>
    </row>
    <row r="29" spans="2:23" s="2" customFormat="1" ht="15" customHeight="1" x14ac:dyDescent="0.25">
      <c r="B29" s="62"/>
      <c r="C29" s="144" t="s">
        <v>108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55"/>
      <c r="O29" s="33"/>
    </row>
    <row r="30" spans="2:23" s="2" customFormat="1" ht="23.25" customHeight="1" x14ac:dyDescent="0.25"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2:23" s="2" customFormat="1" ht="23.25" customHeight="1" x14ac:dyDescent="0.25">
      <c r="C31"/>
      <c r="G31" s="94"/>
    </row>
    <row r="32" spans="2:23" s="2" customFormat="1" x14ac:dyDescent="0.25">
      <c r="K32" s="55"/>
      <c r="M32" s="55"/>
    </row>
    <row r="33" spans="3:13" s="2" customFormat="1" x14ac:dyDescent="0.25"/>
    <row r="34" spans="3:13" s="2" customFormat="1" ht="21.75" customHeight="1" x14ac:dyDescent="0.25">
      <c r="F34" s="80" t="s">
        <v>101</v>
      </c>
      <c r="G34"/>
      <c r="H34" s="80" t="s">
        <v>102</v>
      </c>
    </row>
    <row r="35" spans="3:13" s="2" customFormat="1" x14ac:dyDescent="0.25"/>
    <row r="36" spans="3:13" s="2" customFormat="1" x14ac:dyDescent="0.25"/>
    <row r="37" spans="3:13" s="2" customFormat="1" x14ac:dyDescent="0.25"/>
    <row r="38" spans="3:13" s="2" customFormat="1" x14ac:dyDescent="0.25">
      <c r="C38"/>
      <c r="D38"/>
      <c r="E38"/>
      <c r="F38"/>
      <c r="G38"/>
      <c r="H38"/>
      <c r="I38"/>
      <c r="J38"/>
      <c r="K38"/>
      <c r="L38"/>
      <c r="M38"/>
    </row>
    <row r="39" spans="3:13" s="2" customFormat="1" x14ac:dyDescent="0.25">
      <c r="C39"/>
      <c r="D39"/>
      <c r="E39"/>
      <c r="F39"/>
      <c r="G39"/>
      <c r="H39"/>
      <c r="I39"/>
      <c r="J39"/>
      <c r="K39"/>
      <c r="L39"/>
      <c r="M39"/>
    </row>
  </sheetData>
  <sheetProtection algorithmName="SHA-512" hashValue="0WxGlT2O+QGi+mc0lx6v8hBSSKD/J7iNdIFLHeh77SG02w/bSIakLFfw0U6oh9FpS4TbSC6wKZA+aDHf+9ufgw==" saltValue="oqRTYjpxUujKFMUJWjOuDQ==" spinCount="100000" sheet="1" objects="1" scenarios="1"/>
  <mergeCells count="20">
    <mergeCell ref="C21:F21"/>
    <mergeCell ref="C22:F22"/>
    <mergeCell ref="C23:F23"/>
    <mergeCell ref="C27:F27"/>
    <mergeCell ref="C24:F24"/>
    <mergeCell ref="C25:F25"/>
    <mergeCell ref="C29:M30"/>
    <mergeCell ref="C6:M6"/>
    <mergeCell ref="D12:D16"/>
    <mergeCell ref="D8:D11"/>
    <mergeCell ref="K21:M27"/>
    <mergeCell ref="H21:J27"/>
    <mergeCell ref="O7:O8"/>
    <mergeCell ref="E20:F20"/>
    <mergeCell ref="C20:D20"/>
    <mergeCell ref="N7:N14"/>
    <mergeCell ref="C19:F19"/>
    <mergeCell ref="H19:M19"/>
    <mergeCell ref="H20:J20"/>
    <mergeCell ref="K20:M20"/>
  </mergeCells>
  <hyperlinks>
    <hyperlink ref="F34" location="Orientações!A1" display="Voltar" xr:uid="{7BBBE38A-BA49-4736-933F-5A99093C4E1A}"/>
    <hyperlink ref="H34" location="'Custo total'!A1" display="Próximo" xr:uid="{70DEF10C-9DEF-4486-BEBD-58C081202168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5"/>
  <dimension ref="B2:S23"/>
  <sheetViews>
    <sheetView showGridLines="0" showRowColHeaders="0" workbookViewId="0">
      <selection activeCell="K18" sqref="K18"/>
    </sheetView>
  </sheetViews>
  <sheetFormatPr defaultRowHeight="15" x14ac:dyDescent="0.25"/>
  <cols>
    <col min="1" max="1" width="2.85546875" customWidth="1"/>
    <col min="2" max="2" width="13" customWidth="1"/>
    <col min="3" max="3" width="23.85546875" customWidth="1"/>
    <col min="4" max="4" width="15.5703125" customWidth="1"/>
    <col min="5" max="5" width="12.42578125" customWidth="1"/>
    <col min="6" max="6" width="3.5703125" customWidth="1"/>
    <col min="7" max="7" width="12.42578125" customWidth="1"/>
    <col min="9" max="9" width="4" customWidth="1"/>
    <col min="10" max="10" width="12.28515625" customWidth="1"/>
    <col min="16" max="16" width="13.28515625" customWidth="1"/>
  </cols>
  <sheetData>
    <row r="2" spans="2:19" ht="18.75" x14ac:dyDescent="0.3">
      <c r="B2" s="61" t="s">
        <v>85</v>
      </c>
    </row>
    <row r="3" spans="2:19" ht="18.75" x14ac:dyDescent="0.3">
      <c r="B3" s="61" t="s">
        <v>86</v>
      </c>
    </row>
    <row r="4" spans="2:19" x14ac:dyDescent="0.2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2:19" ht="105" x14ac:dyDescent="0.25">
      <c r="B5" s="70"/>
      <c r="C5" s="35"/>
      <c r="D5" s="96" t="s">
        <v>111</v>
      </c>
      <c r="G5" s="98" t="s">
        <v>120</v>
      </c>
      <c r="I5" s="35"/>
      <c r="J5" s="98" t="s">
        <v>119</v>
      </c>
      <c r="L5" s="35"/>
      <c r="M5" s="35"/>
      <c r="N5" s="35"/>
      <c r="O5" s="35"/>
      <c r="P5" s="35"/>
      <c r="Q5" s="35"/>
    </row>
    <row r="6" spans="2:19" x14ac:dyDescent="0.25">
      <c r="B6" s="35"/>
      <c r="C6" s="35"/>
      <c r="D6" s="84">
        <v>43664</v>
      </c>
      <c r="E6" s="36" t="s">
        <v>74</v>
      </c>
      <c r="F6" s="35" t="s">
        <v>72</v>
      </c>
      <c r="G6" s="38">
        <v>3.75</v>
      </c>
      <c r="H6" s="36" t="s">
        <v>73</v>
      </c>
      <c r="I6" s="35" t="s">
        <v>72</v>
      </c>
      <c r="J6" s="38">
        <v>2.87</v>
      </c>
      <c r="K6" s="97" t="s">
        <v>75</v>
      </c>
      <c r="L6" s="35"/>
      <c r="M6" s="35"/>
      <c r="N6" s="35"/>
      <c r="O6" s="35"/>
      <c r="P6" s="35"/>
      <c r="Q6" s="35"/>
    </row>
    <row r="7" spans="2:19" x14ac:dyDescent="0.25">
      <c r="B7" s="71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2:19" ht="17.25" x14ac:dyDescent="0.3">
      <c r="B8" s="154" t="s">
        <v>151</v>
      </c>
      <c r="C8" s="155"/>
      <c r="D8" s="155"/>
      <c r="E8" s="155"/>
      <c r="F8" s="155"/>
      <c r="G8" s="156"/>
      <c r="H8" s="156"/>
      <c r="I8" s="156"/>
      <c r="J8" s="156"/>
      <c r="K8" s="35"/>
      <c r="L8" s="35"/>
      <c r="M8" s="35"/>
      <c r="N8" s="35"/>
      <c r="O8" s="35"/>
      <c r="P8" s="35"/>
      <c r="Q8" s="35"/>
    </row>
    <row r="9" spans="2:19" x14ac:dyDescent="0.25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2:19" ht="30.75" customHeight="1" x14ac:dyDescent="0.25">
      <c r="B10" s="35"/>
      <c r="C10" s="89" t="s">
        <v>112</v>
      </c>
      <c r="D10" s="90"/>
      <c r="E10" s="133" t="s">
        <v>106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S10" s="37"/>
    </row>
    <row r="11" spans="2:19" ht="30" customHeight="1" x14ac:dyDescent="0.25">
      <c r="B11" s="35"/>
      <c r="C11" s="89" t="s">
        <v>113</v>
      </c>
      <c r="D11" s="91"/>
      <c r="E11" s="133" t="s">
        <v>131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S11" s="71"/>
    </row>
    <row r="12" spans="2:19" ht="37.5" customHeight="1" x14ac:dyDescent="0.25">
      <c r="B12" s="35"/>
      <c r="C12" s="89" t="s">
        <v>114</v>
      </c>
      <c r="D12" s="90">
        <f>(151/4)*'Programa de estudo'!K4</f>
        <v>0</v>
      </c>
      <c r="E12" s="133" t="s">
        <v>127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S12" s="37"/>
    </row>
    <row r="13" spans="2:19" ht="37.5" customHeight="1" x14ac:dyDescent="0.25">
      <c r="B13" s="35"/>
      <c r="C13" s="89" t="s">
        <v>115</v>
      </c>
      <c r="D13" s="91">
        <f>2.5*7*'Programa de estudo'!K4</f>
        <v>0</v>
      </c>
      <c r="E13" s="133" t="s">
        <v>87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S13" s="37"/>
    </row>
    <row r="14" spans="2:19" ht="52.5" customHeight="1" x14ac:dyDescent="0.25">
      <c r="B14" s="35"/>
      <c r="C14" s="89" t="s">
        <v>121</v>
      </c>
      <c r="D14" s="90">
        <v>0</v>
      </c>
      <c r="E14" s="133" t="s">
        <v>152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S14" s="37"/>
    </row>
    <row r="15" spans="2:19" ht="37.5" customHeight="1" x14ac:dyDescent="0.25">
      <c r="B15" s="35"/>
      <c r="C15" s="89" t="s">
        <v>116</v>
      </c>
      <c r="D15" s="91"/>
      <c r="E15" s="133" t="s">
        <v>96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S15" s="72"/>
    </row>
    <row r="16" spans="2:19" ht="46.5" customHeight="1" x14ac:dyDescent="0.25">
      <c r="B16" s="35"/>
      <c r="C16" s="89" t="s">
        <v>117</v>
      </c>
      <c r="D16" s="90">
        <f>'Programa de estudo'!K4*300</f>
        <v>0</v>
      </c>
      <c r="E16" s="133" t="s">
        <v>128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S16" s="72"/>
    </row>
    <row r="17" spans="2:17" ht="37.5" customHeight="1" x14ac:dyDescent="0.25">
      <c r="B17" s="35"/>
      <c r="C17" s="89" t="s">
        <v>118</v>
      </c>
      <c r="D17" s="91">
        <f>'Programa de estudo'!G31</f>
        <v>0</v>
      </c>
      <c r="E17" s="133" t="s">
        <v>107</v>
      </c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</row>
    <row r="18" spans="2:17" ht="37.5" customHeight="1" x14ac:dyDescent="0.25">
      <c r="B18" s="35"/>
      <c r="C18" s="92" t="s">
        <v>110</v>
      </c>
      <c r="D18" s="95">
        <f>(D11+D16+D12+D17+D14+D13+D15)*J6+D10*G6</f>
        <v>0</v>
      </c>
      <c r="E18" s="87"/>
      <c r="F18" s="87"/>
      <c r="G18" s="87"/>
      <c r="H18" s="87"/>
      <c r="I18" s="87"/>
      <c r="J18" s="87"/>
      <c r="K18" s="87"/>
      <c r="L18" s="87"/>
      <c r="M18" s="88"/>
      <c r="N18" s="88"/>
      <c r="O18" s="88"/>
      <c r="P18" s="41"/>
      <c r="Q18" s="41"/>
    </row>
    <row r="19" spans="2:17" ht="22.5" customHeight="1" x14ac:dyDescent="0.25">
      <c r="B19" s="35"/>
      <c r="C19" s="58"/>
      <c r="D19" s="59"/>
      <c r="E19" s="35"/>
      <c r="F19" s="35"/>
      <c r="G19" s="35"/>
      <c r="H19" s="35"/>
      <c r="I19" s="35"/>
      <c r="J19" s="35"/>
      <c r="K19" s="35"/>
      <c r="L19" s="35"/>
      <c r="M19" s="41"/>
      <c r="N19" s="132"/>
      <c r="O19" s="132"/>
      <c r="P19" s="132"/>
      <c r="Q19" s="41"/>
    </row>
    <row r="20" spans="2:17" x14ac:dyDescent="0.25">
      <c r="C20" s="58"/>
      <c r="D20" s="59"/>
      <c r="E20" s="35"/>
      <c r="F20" s="35"/>
      <c r="G20" s="35"/>
      <c r="H20" s="35"/>
      <c r="I20" s="35"/>
      <c r="J20" s="35"/>
      <c r="K20" s="35"/>
      <c r="L20" s="35"/>
      <c r="M20" s="41"/>
      <c r="N20" s="41"/>
      <c r="O20" s="41"/>
      <c r="P20" s="41"/>
      <c r="Q20" s="41"/>
    </row>
    <row r="21" spans="2:17" ht="24" customHeight="1" x14ac:dyDescent="0.25">
      <c r="E21" s="80" t="s">
        <v>101</v>
      </c>
      <c r="F21" s="85"/>
      <c r="G21" s="80" t="s">
        <v>102</v>
      </c>
      <c r="H21" s="85"/>
      <c r="I21" s="85"/>
      <c r="M21" s="2"/>
      <c r="N21" s="2"/>
      <c r="O21" s="2"/>
      <c r="P21" s="2"/>
      <c r="Q21" s="2"/>
    </row>
    <row r="23" spans="2:17" x14ac:dyDescent="0.25">
      <c r="Q23" s="78"/>
    </row>
  </sheetData>
  <sheetProtection algorithmName="SHA-512" hashValue="oQ7F4VH3wfKv0f1wOqIOMBy/7Ox613/qOl987bIvLG5fNH6QT3e6Y1aWkjvb/wjf4Ls/QfBQuKYj+dYvJdhPVA==" saltValue="cPyubCGG15U0bHLNzxKIWg==" spinCount="100000" sheet="1" objects="1" scenarios="1"/>
  <mergeCells count="9">
    <mergeCell ref="N19:P19"/>
    <mergeCell ref="E10:Q10"/>
    <mergeCell ref="E11:Q11"/>
    <mergeCell ref="E12:Q12"/>
    <mergeCell ref="E13:Q13"/>
    <mergeCell ref="E14:Q14"/>
    <mergeCell ref="E15:Q15"/>
    <mergeCell ref="E16:Q16"/>
    <mergeCell ref="E17:Q17"/>
  </mergeCells>
  <hyperlinks>
    <hyperlink ref="E21" location="'Programa de estudo'!A1" display="Voltar" xr:uid="{9CE1BAF9-B803-40F3-8360-7E88F98FC286}"/>
    <hyperlink ref="G21" location="Visto!A1" display="Próximo" xr:uid="{ECF985BD-5BBA-4FA9-840A-789C888633D0}"/>
    <hyperlink ref="J5" r:id="rId1" xr:uid="{E0AFC3C1-A0B0-4483-9BDE-41307E75CF3B}"/>
    <hyperlink ref="G5" r:id="rId2" xr:uid="{002A7456-5105-485E-8052-D3B79E40E0F5}"/>
  </hyperlinks>
  <pageMargins left="0.511811024" right="0.511811024" top="0.78740157499999996" bottom="0.78740157499999996" header="0.31496062000000002" footer="0.3149606200000000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B2:Q29"/>
  <sheetViews>
    <sheetView showGridLines="0" showRowColHeaders="0" workbookViewId="0">
      <selection activeCell="E28" sqref="E28"/>
    </sheetView>
  </sheetViews>
  <sheetFormatPr defaultRowHeight="15" x14ac:dyDescent="0.25"/>
  <sheetData>
    <row r="2" spans="2:17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2:17" ht="18.75" x14ac:dyDescent="0.3">
      <c r="B3" s="65" t="s">
        <v>84</v>
      </c>
      <c r="C3" s="39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x14ac:dyDescent="0.25">
      <c r="B4" s="66"/>
      <c r="C4" s="39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2:17" ht="15.75" x14ac:dyDescent="0.25">
      <c r="B5" s="67" t="s">
        <v>60</v>
      </c>
      <c r="C5" s="39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2:17" ht="15.75" x14ac:dyDescent="0.25">
      <c r="B6" s="67" t="s">
        <v>61</v>
      </c>
      <c r="C6" s="39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2:17" ht="15.75" x14ac:dyDescent="0.25">
      <c r="B7" s="67" t="s">
        <v>62</v>
      </c>
      <c r="C7" s="39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2:17" x14ac:dyDescent="0.25">
      <c r="B8" s="68" t="s">
        <v>70</v>
      </c>
      <c r="C8" s="39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2:17" x14ac:dyDescent="0.25">
      <c r="B9" s="68" t="s">
        <v>63</v>
      </c>
      <c r="C9" s="39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2:17" x14ac:dyDescent="0.25">
      <c r="B10" s="68" t="s">
        <v>97</v>
      </c>
      <c r="C10" s="39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2:17" x14ac:dyDescent="0.25">
      <c r="B11" s="79" t="s">
        <v>98</v>
      </c>
      <c r="C11" s="39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2:17" x14ac:dyDescent="0.25">
      <c r="B12" s="68" t="s">
        <v>64</v>
      </c>
      <c r="C12" s="39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2:17" x14ac:dyDescent="0.25">
      <c r="B13" s="68" t="s">
        <v>65</v>
      </c>
      <c r="C13" s="39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2:17" x14ac:dyDescent="0.25">
      <c r="B14" s="68" t="s">
        <v>66</v>
      </c>
      <c r="C14" s="39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2:17" x14ac:dyDescent="0.25">
      <c r="B15" s="68" t="s">
        <v>67</v>
      </c>
      <c r="C15" s="39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2:17" ht="15.75" x14ac:dyDescent="0.25">
      <c r="B16" s="67" t="s">
        <v>68</v>
      </c>
      <c r="C16" s="39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2:17" x14ac:dyDescent="0.25">
      <c r="B17" s="39"/>
      <c r="C17" s="39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2:17" x14ac:dyDescent="0.25">
      <c r="B18" s="39"/>
      <c r="C18" s="39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2:17" x14ac:dyDescent="0.25">
      <c r="B19" s="69" t="s">
        <v>99</v>
      </c>
      <c r="C19" s="39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2:17" x14ac:dyDescent="0.25">
      <c r="B20" s="39"/>
      <c r="C20" s="39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2:17" x14ac:dyDescent="0.25">
      <c r="B21" s="39"/>
      <c r="C21" s="39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2:17" x14ac:dyDescent="0.25">
      <c r="B22" s="39" t="s">
        <v>69</v>
      </c>
      <c r="C22" s="39"/>
      <c r="D22" s="35"/>
      <c r="E22" s="35"/>
      <c r="F22" s="35"/>
      <c r="G22" s="35"/>
      <c r="H22" s="35"/>
      <c r="I22" s="35"/>
      <c r="J22" s="35"/>
      <c r="K22" s="41"/>
      <c r="L22" s="40"/>
      <c r="M22" s="40"/>
      <c r="N22" s="40"/>
      <c r="O22" s="40"/>
      <c r="P22" s="40"/>
      <c r="Q22" s="40"/>
    </row>
    <row r="23" spans="2:17" x14ac:dyDescent="0.25">
      <c r="B23" s="39" t="s">
        <v>100</v>
      </c>
      <c r="C23" s="39"/>
      <c r="D23" s="35"/>
      <c r="E23" s="35"/>
      <c r="F23" s="35"/>
      <c r="G23" s="35"/>
      <c r="H23" s="35"/>
      <c r="I23" s="35"/>
      <c r="J23" s="35"/>
      <c r="K23" s="41"/>
      <c r="L23" s="41"/>
      <c r="M23" s="41"/>
      <c r="N23" s="41"/>
      <c r="O23" s="41"/>
      <c r="P23" s="41"/>
      <c r="Q23" s="41"/>
    </row>
    <row r="24" spans="2:17" x14ac:dyDescent="0.25">
      <c r="B24" s="39" t="s">
        <v>71</v>
      </c>
      <c r="C24" s="39"/>
      <c r="D24" s="35"/>
      <c r="E24" s="35"/>
      <c r="F24" s="35"/>
      <c r="G24" s="35"/>
      <c r="H24" s="35"/>
      <c r="I24" s="35"/>
      <c r="J24" s="40"/>
      <c r="K24" s="40"/>
      <c r="L24" s="40"/>
      <c r="M24" s="40"/>
      <c r="N24" s="40"/>
      <c r="O24" s="40"/>
      <c r="P24" s="40"/>
      <c r="Q24" s="40"/>
    </row>
    <row r="25" spans="2:17" x14ac:dyDescent="0.25">
      <c r="B25" s="39"/>
      <c r="C25" s="39"/>
      <c r="D25" s="35"/>
      <c r="E25" s="35"/>
      <c r="F25" s="35"/>
      <c r="G25" s="35"/>
      <c r="H25" s="35"/>
      <c r="I25" s="35"/>
      <c r="J25" s="35"/>
      <c r="K25" s="41"/>
      <c r="L25" s="41"/>
      <c r="M25" s="41"/>
      <c r="N25" s="41"/>
      <c r="O25" s="41"/>
      <c r="P25" s="41"/>
      <c r="Q25" s="41"/>
    </row>
    <row r="26" spans="2:17" x14ac:dyDescent="0.25">
      <c r="B26" s="39" t="s">
        <v>80</v>
      </c>
      <c r="C26" s="35"/>
      <c r="D26" s="35"/>
      <c r="E26" s="35"/>
      <c r="F26" s="35"/>
      <c r="G26" s="35"/>
      <c r="H26" s="35"/>
      <c r="I26" s="35"/>
      <c r="J26" s="35"/>
      <c r="K26" s="41"/>
      <c r="L26" s="40"/>
      <c r="M26" s="40"/>
      <c r="N26" s="40"/>
      <c r="O26" s="40"/>
      <c r="P26" s="40"/>
      <c r="Q26" s="40"/>
    </row>
    <row r="27" spans="2:17" ht="18" customHeight="1" x14ac:dyDescent="0.2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Q27" s="35"/>
    </row>
    <row r="28" spans="2:17" ht="24" customHeight="1" x14ac:dyDescent="0.25">
      <c r="B28" s="35"/>
      <c r="C28" s="35"/>
      <c r="D28" s="86"/>
      <c r="E28" s="80" t="s">
        <v>101</v>
      </c>
      <c r="F28" s="85"/>
      <c r="G28" s="80" t="s">
        <v>102</v>
      </c>
      <c r="H28" s="86"/>
      <c r="I28" s="81"/>
      <c r="J28" s="81"/>
      <c r="K28" s="81"/>
      <c r="L28" s="81"/>
      <c r="M28" s="41"/>
      <c r="N28" s="35"/>
      <c r="O28" s="35"/>
      <c r="P28" s="35"/>
      <c r="Q28" s="35"/>
    </row>
    <row r="29" spans="2:17" x14ac:dyDescent="0.25">
      <c r="I29" s="2"/>
      <c r="J29" s="2"/>
      <c r="K29" s="2"/>
      <c r="L29" s="2"/>
      <c r="M29" s="2"/>
    </row>
  </sheetData>
  <sheetProtection algorithmName="SHA-512" hashValue="c3wZyCcVrTN9lLthYISk332PCUyhoKfQu0q6ObMR2Xmcw85IOvUBSmOoXX4OUgD8O7AmXFxdTWZJKZiowVH0mA==" saltValue="nDcL6Itw/4rvsKlfuJwzKQ==" spinCount="100000" sheet="1" objects="1" scenarios="1"/>
  <hyperlinks>
    <hyperlink ref="E28" location="'Custo total'!A1" display="Voltar" xr:uid="{C6771E81-8943-4B78-B347-01DF3D2C8255}"/>
    <hyperlink ref="G28" location="Matrícula!A1" display="Próximo" xr:uid="{3CED1EE0-9A48-498A-ABAA-5B57A3CDD26C}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3"/>
  <dimension ref="B1:O35"/>
  <sheetViews>
    <sheetView showGridLines="0" showRowColHeaders="0" workbookViewId="0">
      <selection activeCell="B15" sqref="B15"/>
    </sheetView>
  </sheetViews>
  <sheetFormatPr defaultRowHeight="15" x14ac:dyDescent="0.25"/>
  <cols>
    <col min="9" max="9" width="5.140625" customWidth="1"/>
    <col min="13" max="13" width="17.28515625" customWidth="1"/>
  </cols>
  <sheetData>
    <row r="1" spans="2:14" x14ac:dyDescent="0.25">
      <c r="D1" s="83"/>
    </row>
    <row r="2" spans="2:14" x14ac:dyDescent="0.25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5"/>
      <c r="N2" s="35"/>
    </row>
    <row r="3" spans="2:14" x14ac:dyDescent="0.2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10.5" customHeight="1" x14ac:dyDescent="0.25">
      <c r="B4" s="76"/>
      <c r="C4" s="35"/>
      <c r="D4" s="35"/>
      <c r="E4" s="35"/>
      <c r="F4" s="35"/>
      <c r="G4" s="35"/>
      <c r="H4" s="35"/>
      <c r="I4" s="35"/>
      <c r="N4" s="35"/>
    </row>
    <row r="5" spans="2:14" ht="32.25" customHeight="1" x14ac:dyDescent="0.3">
      <c r="B5" s="77" t="s">
        <v>89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14" ht="6" customHeight="1" x14ac:dyDescent="0.25">
      <c r="B6" s="34"/>
    </row>
    <row r="7" spans="2:14" x14ac:dyDescent="0.25">
      <c r="B7" s="75" t="s">
        <v>92</v>
      </c>
      <c r="C7" s="74"/>
    </row>
    <row r="8" spans="2:14" x14ac:dyDescent="0.25">
      <c r="B8" t="s">
        <v>93</v>
      </c>
      <c r="C8" s="74"/>
    </row>
    <row r="9" spans="2:14" x14ac:dyDescent="0.25">
      <c r="B9" s="75" t="s">
        <v>90</v>
      </c>
    </row>
    <row r="10" spans="2:14" x14ac:dyDescent="0.25">
      <c r="B10" s="75" t="s">
        <v>94</v>
      </c>
    </row>
    <row r="11" spans="2:14" x14ac:dyDescent="0.25">
      <c r="B11" s="75" t="s">
        <v>95</v>
      </c>
    </row>
    <row r="12" spans="2:14" ht="27" customHeight="1" x14ac:dyDescent="0.3">
      <c r="B12" s="61" t="s">
        <v>91</v>
      </c>
    </row>
    <row r="13" spans="2:14" ht="8.25" customHeight="1" x14ac:dyDescent="0.25"/>
    <row r="14" spans="2:14" x14ac:dyDescent="0.25">
      <c r="B14" t="s">
        <v>160</v>
      </c>
    </row>
    <row r="15" spans="2:14" x14ac:dyDescent="0.25">
      <c r="B15" t="s">
        <v>161</v>
      </c>
    </row>
    <row r="16" spans="2:14" x14ac:dyDescent="0.25">
      <c r="B16" t="s">
        <v>154</v>
      </c>
    </row>
    <row r="17" spans="2:15" x14ac:dyDescent="0.25">
      <c r="B17" t="s">
        <v>155</v>
      </c>
    </row>
    <row r="18" spans="2:15" x14ac:dyDescent="0.25">
      <c r="B18" t="s">
        <v>126</v>
      </c>
    </row>
    <row r="20" spans="2:15" x14ac:dyDescent="0.25">
      <c r="B20" s="73"/>
    </row>
    <row r="22" spans="2:15" ht="20.25" customHeight="1" x14ac:dyDescent="0.25">
      <c r="D22" s="80" t="s">
        <v>101</v>
      </c>
      <c r="F22" s="134" t="s">
        <v>105</v>
      </c>
      <c r="G22" s="134"/>
      <c r="H22" s="134"/>
      <c r="I22" s="134"/>
    </row>
    <row r="26" spans="2:15" ht="18.75" x14ac:dyDescent="0.3">
      <c r="D26" s="158" t="s">
        <v>156</v>
      </c>
      <c r="E26" s="60"/>
      <c r="F26" s="60"/>
    </row>
    <row r="27" spans="2:15" x14ac:dyDescent="0.25">
      <c r="D27" s="83" t="s">
        <v>103</v>
      </c>
      <c r="H27" s="157"/>
      <c r="I27" s="157"/>
      <c r="J27" s="157"/>
      <c r="K27" s="157"/>
      <c r="L27" s="157"/>
      <c r="M27" s="157"/>
      <c r="N27" s="157"/>
      <c r="O27" s="157"/>
    </row>
    <row r="28" spans="2:15" x14ac:dyDescent="0.25">
      <c r="F28" s="83"/>
      <c r="G28" s="83"/>
    </row>
    <row r="29" spans="2:15" ht="18.75" x14ac:dyDescent="0.3">
      <c r="D29" s="158" t="s">
        <v>157</v>
      </c>
    </row>
    <row r="30" spans="2:15" x14ac:dyDescent="0.25">
      <c r="D30" s="83" t="s">
        <v>104</v>
      </c>
    </row>
    <row r="33" spans="4:4" ht="15.75" x14ac:dyDescent="0.25">
      <c r="D33" s="159" t="s">
        <v>159</v>
      </c>
    </row>
    <row r="34" spans="4:4" ht="15.75" x14ac:dyDescent="0.25">
      <c r="D34" s="159" t="s">
        <v>158</v>
      </c>
    </row>
    <row r="35" spans="4:4" x14ac:dyDescent="0.25">
      <c r="D35" s="83" t="s">
        <v>153</v>
      </c>
    </row>
  </sheetData>
  <sheetProtection algorithmName="SHA-512" hashValue="yswaINtIoAdhcYhVNlJ6dZIQ0IecP5t/wdsV9Wc8qgumsLbchc+23qQoe8H/HL36E/Nel7PEcqsh/L3AnEuK9w==" saltValue="uPPjpLzMBu7+vc5APanafA==" spinCount="100000" sheet="1" objects="1" scenarios="1"/>
  <mergeCells count="1">
    <mergeCell ref="F22:I22"/>
  </mergeCells>
  <hyperlinks>
    <hyperlink ref="F22:H22" location="Matrícula!A1" display="Clique para ir para a próxima aba" xr:uid="{00000000-0004-0000-0500-000000000000}"/>
    <hyperlink ref="D27" r:id="rId1" xr:uid="{0F82E8B3-98C3-435A-A8DB-D43FE826DCFC}"/>
    <hyperlink ref="D30" r:id="rId2" xr:uid="{4E4C4D5E-B913-4174-94DE-FEED5841F9A3}"/>
    <hyperlink ref="D35" r:id="rId3" xr:uid="{DF14C13B-AD5A-4CA7-BF34-D43F3DC634AD}"/>
    <hyperlink ref="D22" location="Visto!A1" display="Voltar" xr:uid="{50935386-B53E-49D8-9615-FD722FAAAA10}"/>
    <hyperlink ref="E28:G28" r:id="rId4" display="www.canadaletsgo.com/intercambio" xr:uid="{1E679EBC-AC9F-4774-B667-38DAA25B9740}"/>
  </hyperlinks>
  <pageMargins left="0.511811024" right="0.511811024" top="0.78740157499999996" bottom="0.78740157499999996" header="0.31496062000000002" footer="0.31496062000000002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L54"/>
  <sheetViews>
    <sheetView topLeftCell="A13" workbookViewId="0">
      <selection activeCell="O47" sqref="O47"/>
    </sheetView>
  </sheetViews>
  <sheetFormatPr defaultRowHeight="15" x14ac:dyDescent="0.25"/>
  <cols>
    <col min="2" max="8" width="15.85546875" customWidth="1"/>
    <col min="9" max="9" width="18.85546875" style="31" customWidth="1"/>
    <col min="10" max="10" width="13.7109375" style="31" customWidth="1"/>
    <col min="11" max="12" width="13.28515625" style="31" customWidth="1"/>
  </cols>
  <sheetData>
    <row r="1" spans="1:12" x14ac:dyDescent="0.25">
      <c r="A1" s="135" t="s">
        <v>44</v>
      </c>
      <c r="B1" s="135"/>
      <c r="C1" s="135"/>
      <c r="D1" s="135"/>
      <c r="E1" s="135"/>
      <c r="F1" s="135"/>
    </row>
    <row r="2" spans="1:12" x14ac:dyDescent="0.25">
      <c r="B2" t="s">
        <v>35</v>
      </c>
      <c r="C2" t="s">
        <v>40</v>
      </c>
      <c r="D2" t="s">
        <v>41</v>
      </c>
      <c r="E2" t="s">
        <v>42</v>
      </c>
      <c r="F2" t="s">
        <v>43</v>
      </c>
      <c r="I2" s="31" t="s">
        <v>49</v>
      </c>
      <c r="J2" s="31" t="s">
        <v>4</v>
      </c>
      <c r="K2" s="31" t="s">
        <v>52</v>
      </c>
      <c r="L2" s="31" t="s">
        <v>53</v>
      </c>
    </row>
    <row r="3" spans="1:12" x14ac:dyDescent="0.25">
      <c r="A3" t="s">
        <v>34</v>
      </c>
      <c r="B3" t="s">
        <v>45</v>
      </c>
      <c r="C3" t="s">
        <v>36</v>
      </c>
      <c r="D3" t="s">
        <v>37</v>
      </c>
      <c r="E3" t="s">
        <v>38</v>
      </c>
      <c r="F3" t="s">
        <v>39</v>
      </c>
      <c r="H3" t="s">
        <v>34</v>
      </c>
      <c r="K3" s="31" t="s">
        <v>54</v>
      </c>
      <c r="L3" s="31" t="s">
        <v>55</v>
      </c>
    </row>
    <row r="4" spans="1:12" x14ac:dyDescent="0.25">
      <c r="A4">
        <v>2</v>
      </c>
      <c r="B4">
        <v>430</v>
      </c>
      <c r="C4">
        <v>275</v>
      </c>
      <c r="D4">
        <v>265</v>
      </c>
      <c r="E4">
        <v>250</v>
      </c>
      <c r="F4">
        <v>190</v>
      </c>
      <c r="H4">
        <v>2</v>
      </c>
      <c r="I4" s="31">
        <v>300</v>
      </c>
      <c r="J4" s="31">
        <v>270</v>
      </c>
      <c r="K4" s="31">
        <v>216</v>
      </c>
      <c r="L4" s="31">
        <v>132</v>
      </c>
    </row>
    <row r="5" spans="1:12" x14ac:dyDescent="0.25">
      <c r="A5">
        <v>3</v>
      </c>
      <c r="B5">
        <v>430</v>
      </c>
      <c r="C5">
        <v>275</v>
      </c>
      <c r="D5">
        <v>265</v>
      </c>
      <c r="E5">
        <v>250</v>
      </c>
      <c r="F5">
        <v>190</v>
      </c>
      <c r="H5">
        <v>3</v>
      </c>
      <c r="I5" s="99">
        <v>300</v>
      </c>
      <c r="J5" s="99">
        <v>270</v>
      </c>
      <c r="K5" s="99">
        <v>216</v>
      </c>
      <c r="L5" s="99">
        <v>132</v>
      </c>
    </row>
    <row r="6" spans="1:12" x14ac:dyDescent="0.25">
      <c r="A6">
        <v>4</v>
      </c>
      <c r="B6">
        <v>430</v>
      </c>
      <c r="C6">
        <v>275</v>
      </c>
      <c r="D6">
        <v>265</v>
      </c>
      <c r="E6">
        <v>250</v>
      </c>
      <c r="F6">
        <v>190</v>
      </c>
      <c r="H6">
        <v>4</v>
      </c>
      <c r="I6" s="99">
        <v>300</v>
      </c>
      <c r="J6" s="99">
        <v>270</v>
      </c>
      <c r="K6" s="99">
        <v>216</v>
      </c>
      <c r="L6" s="99">
        <v>132</v>
      </c>
    </row>
    <row r="7" spans="1:12" x14ac:dyDescent="0.25">
      <c r="A7">
        <v>5</v>
      </c>
      <c r="B7">
        <v>430</v>
      </c>
      <c r="C7">
        <v>275</v>
      </c>
      <c r="D7">
        <v>265</v>
      </c>
      <c r="E7">
        <v>250</v>
      </c>
      <c r="F7">
        <v>190</v>
      </c>
      <c r="H7">
        <v>5</v>
      </c>
      <c r="I7" s="99">
        <v>300</v>
      </c>
      <c r="J7" s="99">
        <v>270</v>
      </c>
      <c r="K7" s="99">
        <v>216</v>
      </c>
      <c r="L7" s="99">
        <v>132</v>
      </c>
    </row>
    <row r="8" spans="1:12" x14ac:dyDescent="0.25">
      <c r="A8">
        <v>6</v>
      </c>
      <c r="B8">
        <v>430</v>
      </c>
      <c r="C8">
        <v>275</v>
      </c>
      <c r="D8">
        <v>265</v>
      </c>
      <c r="E8">
        <v>250</v>
      </c>
      <c r="F8">
        <v>190</v>
      </c>
      <c r="H8">
        <v>6</v>
      </c>
      <c r="I8" s="99">
        <v>300</v>
      </c>
      <c r="J8" s="99">
        <v>270</v>
      </c>
      <c r="K8" s="99">
        <v>216</v>
      </c>
      <c r="L8" s="99">
        <v>132</v>
      </c>
    </row>
    <row r="9" spans="1:12" x14ac:dyDescent="0.25">
      <c r="A9">
        <v>7</v>
      </c>
      <c r="B9">
        <v>430</v>
      </c>
      <c r="C9">
        <v>275</v>
      </c>
      <c r="D9">
        <v>265</v>
      </c>
      <c r="E9">
        <v>250</v>
      </c>
      <c r="F9">
        <v>190</v>
      </c>
      <c r="H9">
        <v>7</v>
      </c>
      <c r="I9" s="99">
        <v>300</v>
      </c>
      <c r="J9" s="99">
        <v>270</v>
      </c>
      <c r="K9" s="99">
        <v>216</v>
      </c>
      <c r="L9" s="99">
        <v>132</v>
      </c>
    </row>
    <row r="10" spans="1:12" x14ac:dyDescent="0.25">
      <c r="A10">
        <v>8</v>
      </c>
      <c r="B10">
        <v>430</v>
      </c>
      <c r="C10">
        <v>270</v>
      </c>
      <c r="D10">
        <v>260</v>
      </c>
      <c r="E10">
        <v>245</v>
      </c>
      <c r="F10">
        <v>185</v>
      </c>
      <c r="H10">
        <v>8</v>
      </c>
      <c r="I10" s="99">
        <v>300</v>
      </c>
      <c r="J10" s="99">
        <v>270</v>
      </c>
      <c r="K10" s="99">
        <v>216</v>
      </c>
      <c r="L10" s="99">
        <v>132</v>
      </c>
    </row>
    <row r="11" spans="1:12" x14ac:dyDescent="0.25">
      <c r="A11">
        <v>9</v>
      </c>
      <c r="B11">
        <v>430</v>
      </c>
      <c r="C11">
        <v>270</v>
      </c>
      <c r="D11">
        <v>260</v>
      </c>
      <c r="E11">
        <v>245</v>
      </c>
      <c r="F11">
        <v>185</v>
      </c>
      <c r="H11">
        <v>9</v>
      </c>
      <c r="I11" s="99">
        <v>300</v>
      </c>
      <c r="J11" s="99">
        <v>270</v>
      </c>
      <c r="K11" s="99">
        <v>216</v>
      </c>
      <c r="L11" s="99">
        <v>132</v>
      </c>
    </row>
    <row r="12" spans="1:12" x14ac:dyDescent="0.25">
      <c r="A12">
        <v>10</v>
      </c>
      <c r="B12">
        <v>430</v>
      </c>
      <c r="C12">
        <v>270</v>
      </c>
      <c r="D12">
        <v>260</v>
      </c>
      <c r="E12">
        <v>245</v>
      </c>
      <c r="F12">
        <v>185</v>
      </c>
      <c r="H12">
        <v>10</v>
      </c>
      <c r="I12" s="99">
        <v>300</v>
      </c>
      <c r="J12" s="99">
        <v>270</v>
      </c>
      <c r="K12" s="99">
        <v>216</v>
      </c>
      <c r="L12" s="99">
        <v>132</v>
      </c>
    </row>
    <row r="13" spans="1:12" x14ac:dyDescent="0.25">
      <c r="A13">
        <v>11</v>
      </c>
      <c r="B13">
        <v>430</v>
      </c>
      <c r="C13">
        <v>270</v>
      </c>
      <c r="D13">
        <v>260</v>
      </c>
      <c r="E13">
        <v>245</v>
      </c>
      <c r="F13">
        <v>185</v>
      </c>
      <c r="H13">
        <v>11</v>
      </c>
      <c r="I13" s="99">
        <v>300</v>
      </c>
      <c r="J13" s="99">
        <v>270</v>
      </c>
      <c r="K13" s="99">
        <v>216</v>
      </c>
      <c r="L13" s="99">
        <v>132</v>
      </c>
    </row>
    <row r="14" spans="1:12" x14ac:dyDescent="0.25">
      <c r="A14">
        <v>12</v>
      </c>
      <c r="B14">
        <v>430</v>
      </c>
      <c r="C14">
        <v>270</v>
      </c>
      <c r="D14">
        <v>260</v>
      </c>
      <c r="E14">
        <v>245</v>
      </c>
      <c r="F14">
        <v>185</v>
      </c>
      <c r="H14">
        <v>12</v>
      </c>
      <c r="I14" s="31">
        <v>290</v>
      </c>
      <c r="J14" s="31">
        <v>260</v>
      </c>
      <c r="K14" s="31">
        <v>216</v>
      </c>
      <c r="L14" s="31">
        <v>132</v>
      </c>
    </row>
    <row r="15" spans="1:12" x14ac:dyDescent="0.25">
      <c r="A15">
        <v>13</v>
      </c>
      <c r="B15">
        <v>420</v>
      </c>
      <c r="C15">
        <v>265</v>
      </c>
      <c r="D15">
        <v>255</v>
      </c>
      <c r="E15">
        <v>240</v>
      </c>
      <c r="F15">
        <v>180</v>
      </c>
      <c r="H15">
        <v>13</v>
      </c>
      <c r="I15" s="99">
        <v>290</v>
      </c>
      <c r="J15" s="99">
        <v>260</v>
      </c>
      <c r="K15" s="99">
        <v>216</v>
      </c>
      <c r="L15" s="99">
        <v>132</v>
      </c>
    </row>
    <row r="16" spans="1:12" x14ac:dyDescent="0.25">
      <c r="A16">
        <v>14</v>
      </c>
      <c r="B16">
        <v>420</v>
      </c>
      <c r="C16">
        <v>265</v>
      </c>
      <c r="D16">
        <v>255</v>
      </c>
      <c r="E16">
        <v>240</v>
      </c>
      <c r="F16">
        <v>180</v>
      </c>
      <c r="H16">
        <v>14</v>
      </c>
      <c r="I16" s="99">
        <v>290</v>
      </c>
      <c r="J16" s="99">
        <v>260</v>
      </c>
      <c r="K16" s="99">
        <v>216</v>
      </c>
      <c r="L16" s="99">
        <v>132</v>
      </c>
    </row>
    <row r="17" spans="1:12" x14ac:dyDescent="0.25">
      <c r="A17">
        <v>15</v>
      </c>
      <c r="B17">
        <v>420</v>
      </c>
      <c r="C17">
        <v>265</v>
      </c>
      <c r="D17">
        <v>255</v>
      </c>
      <c r="E17">
        <v>240</v>
      </c>
      <c r="F17">
        <v>180</v>
      </c>
      <c r="H17">
        <v>15</v>
      </c>
      <c r="I17" s="99">
        <v>290</v>
      </c>
      <c r="J17" s="99">
        <v>260</v>
      </c>
      <c r="K17" s="99">
        <v>216</v>
      </c>
      <c r="L17" s="99">
        <v>132</v>
      </c>
    </row>
    <row r="18" spans="1:12" x14ac:dyDescent="0.25">
      <c r="A18">
        <v>16</v>
      </c>
      <c r="B18">
        <v>420</v>
      </c>
      <c r="C18">
        <v>265</v>
      </c>
      <c r="D18">
        <v>255</v>
      </c>
      <c r="E18">
        <v>240</v>
      </c>
      <c r="F18">
        <v>180</v>
      </c>
      <c r="H18">
        <v>16</v>
      </c>
      <c r="I18" s="99">
        <v>290</v>
      </c>
      <c r="J18" s="99">
        <v>260</v>
      </c>
      <c r="K18" s="99">
        <v>216</v>
      </c>
      <c r="L18" s="99">
        <v>132</v>
      </c>
    </row>
    <row r="19" spans="1:12" x14ac:dyDescent="0.25">
      <c r="A19">
        <v>17</v>
      </c>
      <c r="B19">
        <v>420</v>
      </c>
      <c r="C19">
        <v>265</v>
      </c>
      <c r="D19">
        <v>255</v>
      </c>
      <c r="E19">
        <v>240</v>
      </c>
      <c r="F19">
        <v>180</v>
      </c>
      <c r="H19">
        <v>17</v>
      </c>
      <c r="I19" s="99">
        <v>290</v>
      </c>
      <c r="J19" s="99">
        <v>260</v>
      </c>
      <c r="K19" s="99">
        <v>216</v>
      </c>
      <c r="L19" s="99">
        <v>132</v>
      </c>
    </row>
    <row r="20" spans="1:12" x14ac:dyDescent="0.25">
      <c r="A20">
        <v>18</v>
      </c>
      <c r="B20">
        <v>420</v>
      </c>
      <c r="C20">
        <v>265</v>
      </c>
      <c r="D20">
        <v>255</v>
      </c>
      <c r="E20">
        <v>240</v>
      </c>
      <c r="F20">
        <v>180</v>
      </c>
      <c r="H20">
        <v>18</v>
      </c>
      <c r="I20" s="99">
        <v>290</v>
      </c>
      <c r="J20" s="99">
        <v>260</v>
      </c>
      <c r="K20" s="99">
        <v>216</v>
      </c>
      <c r="L20" s="99">
        <v>132</v>
      </c>
    </row>
    <row r="21" spans="1:12" x14ac:dyDescent="0.25">
      <c r="A21">
        <v>19</v>
      </c>
      <c r="B21">
        <v>420</v>
      </c>
      <c r="C21">
        <v>265</v>
      </c>
      <c r="D21">
        <v>255</v>
      </c>
      <c r="E21">
        <v>240</v>
      </c>
      <c r="F21">
        <v>180</v>
      </c>
      <c r="H21">
        <v>19</v>
      </c>
      <c r="I21" s="99">
        <v>290</v>
      </c>
      <c r="J21" s="99">
        <v>260</v>
      </c>
      <c r="K21" s="99">
        <v>216</v>
      </c>
      <c r="L21" s="99">
        <v>132</v>
      </c>
    </row>
    <row r="22" spans="1:12" x14ac:dyDescent="0.25">
      <c r="A22">
        <v>20</v>
      </c>
      <c r="B22">
        <v>420</v>
      </c>
      <c r="C22">
        <v>265</v>
      </c>
      <c r="D22">
        <v>255</v>
      </c>
      <c r="E22">
        <v>240</v>
      </c>
      <c r="F22">
        <v>180</v>
      </c>
      <c r="H22">
        <v>20</v>
      </c>
      <c r="I22" s="99">
        <v>290</v>
      </c>
      <c r="J22" s="99">
        <v>260</v>
      </c>
      <c r="K22" s="99">
        <v>216</v>
      </c>
      <c r="L22" s="99">
        <v>132</v>
      </c>
    </row>
    <row r="23" spans="1:12" x14ac:dyDescent="0.25">
      <c r="A23">
        <v>21</v>
      </c>
      <c r="B23">
        <v>420</v>
      </c>
      <c r="C23">
        <v>265</v>
      </c>
      <c r="D23">
        <v>255</v>
      </c>
      <c r="E23">
        <v>240</v>
      </c>
      <c r="F23">
        <v>180</v>
      </c>
      <c r="H23">
        <v>21</v>
      </c>
      <c r="I23" s="99">
        <v>290</v>
      </c>
      <c r="J23" s="99">
        <v>260</v>
      </c>
      <c r="K23" s="99">
        <v>216</v>
      </c>
      <c r="L23" s="99">
        <v>132</v>
      </c>
    </row>
    <row r="24" spans="1:12" x14ac:dyDescent="0.25">
      <c r="A24">
        <v>22</v>
      </c>
      <c r="B24">
        <v>420</v>
      </c>
      <c r="C24">
        <v>265</v>
      </c>
      <c r="D24">
        <v>255</v>
      </c>
      <c r="E24">
        <v>240</v>
      </c>
      <c r="F24">
        <v>180</v>
      </c>
      <c r="H24">
        <v>22</v>
      </c>
      <c r="I24" s="99">
        <v>290</v>
      </c>
      <c r="J24" s="99">
        <v>260</v>
      </c>
      <c r="K24" s="99">
        <v>216</v>
      </c>
      <c r="L24" s="99">
        <v>132</v>
      </c>
    </row>
    <row r="25" spans="1:12" x14ac:dyDescent="0.25">
      <c r="A25">
        <v>23</v>
      </c>
      <c r="B25">
        <v>420</v>
      </c>
      <c r="C25">
        <v>265</v>
      </c>
      <c r="D25">
        <v>255</v>
      </c>
      <c r="E25">
        <v>240</v>
      </c>
      <c r="F25">
        <v>180</v>
      </c>
      <c r="H25">
        <v>23</v>
      </c>
      <c r="I25" s="99">
        <v>290</v>
      </c>
      <c r="J25" s="99">
        <v>260</v>
      </c>
      <c r="K25" s="99">
        <v>216</v>
      </c>
      <c r="L25" s="99">
        <v>132</v>
      </c>
    </row>
    <row r="26" spans="1:12" x14ac:dyDescent="0.25">
      <c r="A26">
        <v>24</v>
      </c>
      <c r="B26">
        <v>420</v>
      </c>
      <c r="C26">
        <v>265</v>
      </c>
      <c r="D26">
        <v>255</v>
      </c>
      <c r="E26">
        <v>240</v>
      </c>
      <c r="F26">
        <v>180</v>
      </c>
      <c r="H26">
        <v>24</v>
      </c>
      <c r="I26" s="99">
        <v>275</v>
      </c>
      <c r="J26" s="99">
        <v>250</v>
      </c>
      <c r="K26" s="99">
        <v>216</v>
      </c>
      <c r="L26" s="99">
        <v>132</v>
      </c>
    </row>
    <row r="27" spans="1:12" x14ac:dyDescent="0.25">
      <c r="A27">
        <v>25</v>
      </c>
      <c r="B27">
        <v>420</v>
      </c>
      <c r="C27">
        <v>260</v>
      </c>
      <c r="D27">
        <v>250</v>
      </c>
      <c r="E27">
        <v>230</v>
      </c>
      <c r="F27">
        <v>178</v>
      </c>
      <c r="H27">
        <v>25</v>
      </c>
      <c r="I27" s="99">
        <v>275</v>
      </c>
      <c r="J27" s="99">
        <v>250</v>
      </c>
      <c r="K27" s="99">
        <v>216</v>
      </c>
      <c r="L27" s="99">
        <v>132</v>
      </c>
    </row>
    <row r="28" spans="1:12" x14ac:dyDescent="0.25">
      <c r="A28">
        <v>26</v>
      </c>
      <c r="B28">
        <v>420</v>
      </c>
      <c r="C28">
        <v>260</v>
      </c>
      <c r="D28">
        <v>250</v>
      </c>
      <c r="E28">
        <v>230</v>
      </c>
      <c r="F28">
        <v>178</v>
      </c>
      <c r="H28">
        <v>26</v>
      </c>
      <c r="I28" s="99">
        <v>275</v>
      </c>
      <c r="J28" s="99">
        <v>250</v>
      </c>
      <c r="K28" s="99">
        <v>216</v>
      </c>
      <c r="L28" s="99">
        <v>132</v>
      </c>
    </row>
    <row r="29" spans="1:12" x14ac:dyDescent="0.25">
      <c r="A29">
        <v>27</v>
      </c>
      <c r="B29">
        <v>420</v>
      </c>
      <c r="C29">
        <v>260</v>
      </c>
      <c r="D29">
        <v>250</v>
      </c>
      <c r="E29">
        <v>230</v>
      </c>
      <c r="F29">
        <v>178</v>
      </c>
      <c r="H29">
        <v>27</v>
      </c>
      <c r="I29" s="99">
        <v>275</v>
      </c>
      <c r="J29" s="99">
        <v>250</v>
      </c>
      <c r="K29" s="99">
        <v>216</v>
      </c>
      <c r="L29" s="99">
        <v>132</v>
      </c>
    </row>
    <row r="30" spans="1:12" x14ac:dyDescent="0.25">
      <c r="A30">
        <v>28</v>
      </c>
      <c r="B30">
        <v>420</v>
      </c>
      <c r="C30">
        <v>260</v>
      </c>
      <c r="D30">
        <v>250</v>
      </c>
      <c r="E30">
        <v>230</v>
      </c>
      <c r="F30">
        <v>178</v>
      </c>
      <c r="H30">
        <v>28</v>
      </c>
      <c r="I30" s="99">
        <v>275</v>
      </c>
      <c r="J30" s="99">
        <v>250</v>
      </c>
      <c r="K30" s="99">
        <v>216</v>
      </c>
      <c r="L30" s="99">
        <v>132</v>
      </c>
    </row>
    <row r="31" spans="1:12" x14ac:dyDescent="0.25">
      <c r="A31">
        <v>29</v>
      </c>
      <c r="B31">
        <v>420</v>
      </c>
      <c r="C31">
        <v>260</v>
      </c>
      <c r="D31">
        <v>250</v>
      </c>
      <c r="E31">
        <v>230</v>
      </c>
      <c r="F31">
        <v>178</v>
      </c>
      <c r="H31">
        <v>29</v>
      </c>
      <c r="I31" s="99">
        <v>275</v>
      </c>
      <c r="J31" s="99">
        <v>250</v>
      </c>
      <c r="K31" s="99">
        <v>216</v>
      </c>
      <c r="L31" s="99">
        <v>132</v>
      </c>
    </row>
    <row r="32" spans="1:12" x14ac:dyDescent="0.25">
      <c r="A32">
        <v>30</v>
      </c>
      <c r="B32">
        <v>420</v>
      </c>
      <c r="C32">
        <v>260</v>
      </c>
      <c r="D32">
        <v>250</v>
      </c>
      <c r="E32">
        <v>230</v>
      </c>
      <c r="F32">
        <v>178</v>
      </c>
      <c r="H32">
        <v>30</v>
      </c>
      <c r="I32" s="99">
        <v>275</v>
      </c>
      <c r="J32" s="99">
        <v>250</v>
      </c>
      <c r="K32" s="99">
        <v>216</v>
      </c>
      <c r="L32" s="99">
        <v>132</v>
      </c>
    </row>
    <row r="33" spans="1:12" x14ac:dyDescent="0.25">
      <c r="A33">
        <v>31</v>
      </c>
      <c r="B33">
        <v>420</v>
      </c>
      <c r="C33">
        <v>260</v>
      </c>
      <c r="D33">
        <v>250</v>
      </c>
      <c r="E33">
        <v>230</v>
      </c>
      <c r="F33">
        <v>178</v>
      </c>
      <c r="H33">
        <v>31</v>
      </c>
      <c r="I33" s="99">
        <v>275</v>
      </c>
      <c r="J33" s="99">
        <v>250</v>
      </c>
      <c r="K33" s="99">
        <v>216</v>
      </c>
      <c r="L33" s="99">
        <v>132</v>
      </c>
    </row>
    <row r="34" spans="1:12" x14ac:dyDescent="0.25">
      <c r="A34">
        <v>32</v>
      </c>
      <c r="B34">
        <v>420</v>
      </c>
      <c r="C34">
        <v>260</v>
      </c>
      <c r="D34">
        <v>250</v>
      </c>
      <c r="E34">
        <v>230</v>
      </c>
      <c r="F34">
        <v>178</v>
      </c>
      <c r="H34">
        <v>32</v>
      </c>
      <c r="I34" s="99">
        <v>275</v>
      </c>
      <c r="J34" s="99">
        <v>250</v>
      </c>
      <c r="K34" s="99">
        <v>216</v>
      </c>
      <c r="L34" s="99">
        <v>132</v>
      </c>
    </row>
    <row r="35" spans="1:12" x14ac:dyDescent="0.25">
      <c r="A35">
        <v>33</v>
      </c>
      <c r="B35">
        <v>420</v>
      </c>
      <c r="C35">
        <v>260</v>
      </c>
      <c r="D35">
        <v>250</v>
      </c>
      <c r="E35">
        <v>230</v>
      </c>
      <c r="F35">
        <v>178</v>
      </c>
      <c r="H35">
        <v>33</v>
      </c>
      <c r="I35" s="99">
        <v>275</v>
      </c>
      <c r="J35" s="99">
        <v>250</v>
      </c>
      <c r="K35" s="99">
        <v>216</v>
      </c>
      <c r="L35" s="99">
        <v>132</v>
      </c>
    </row>
    <row r="36" spans="1:12" x14ac:dyDescent="0.25">
      <c r="A36">
        <v>34</v>
      </c>
      <c r="B36">
        <v>420</v>
      </c>
      <c r="C36">
        <v>260</v>
      </c>
      <c r="D36">
        <v>250</v>
      </c>
      <c r="E36">
        <v>230</v>
      </c>
      <c r="F36">
        <v>178</v>
      </c>
      <c r="H36">
        <v>34</v>
      </c>
      <c r="I36" s="99">
        <v>275</v>
      </c>
      <c r="J36" s="99">
        <v>250</v>
      </c>
      <c r="K36" s="99">
        <v>216</v>
      </c>
      <c r="L36" s="99">
        <v>132</v>
      </c>
    </row>
    <row r="37" spans="1:12" x14ac:dyDescent="0.25">
      <c r="A37">
        <v>35</v>
      </c>
      <c r="B37">
        <v>420</v>
      </c>
      <c r="C37">
        <v>260</v>
      </c>
      <c r="D37">
        <v>250</v>
      </c>
      <c r="E37">
        <v>230</v>
      </c>
      <c r="F37">
        <v>178</v>
      </c>
      <c r="H37">
        <v>35</v>
      </c>
      <c r="I37" s="99">
        <v>275</v>
      </c>
      <c r="J37" s="99">
        <v>250</v>
      </c>
      <c r="K37" s="99">
        <v>216</v>
      </c>
      <c r="L37" s="99">
        <v>132</v>
      </c>
    </row>
    <row r="38" spans="1:12" x14ac:dyDescent="0.25">
      <c r="A38">
        <v>36</v>
      </c>
      <c r="B38">
        <v>420</v>
      </c>
      <c r="C38">
        <v>260</v>
      </c>
      <c r="D38">
        <v>250</v>
      </c>
      <c r="E38">
        <v>230</v>
      </c>
      <c r="F38">
        <v>178</v>
      </c>
      <c r="H38">
        <v>36</v>
      </c>
      <c r="I38" s="99">
        <v>275</v>
      </c>
      <c r="J38" s="99">
        <v>250</v>
      </c>
      <c r="K38" s="99">
        <v>216</v>
      </c>
      <c r="L38" s="99">
        <v>132</v>
      </c>
    </row>
    <row r="39" spans="1:12" x14ac:dyDescent="0.25">
      <c r="A39">
        <v>37</v>
      </c>
      <c r="C39">
        <v>255</v>
      </c>
      <c r="D39">
        <v>245</v>
      </c>
      <c r="E39">
        <v>225</v>
      </c>
      <c r="F39">
        <v>175</v>
      </c>
      <c r="H39">
        <v>37</v>
      </c>
      <c r="I39" s="99">
        <v>275</v>
      </c>
      <c r="J39" s="99">
        <v>250</v>
      </c>
      <c r="K39" s="99">
        <v>216</v>
      </c>
      <c r="L39" s="99">
        <v>132</v>
      </c>
    </row>
    <row r="40" spans="1:12" x14ac:dyDescent="0.25">
      <c r="A40">
        <v>38</v>
      </c>
      <c r="C40">
        <v>255</v>
      </c>
      <c r="D40">
        <v>245</v>
      </c>
      <c r="E40">
        <v>225</v>
      </c>
      <c r="F40">
        <v>175</v>
      </c>
      <c r="H40">
        <v>38</v>
      </c>
      <c r="I40" s="99">
        <v>275</v>
      </c>
      <c r="J40" s="99">
        <v>250</v>
      </c>
      <c r="K40" s="99">
        <v>216</v>
      </c>
      <c r="L40" s="99">
        <v>132</v>
      </c>
    </row>
    <row r="41" spans="1:12" x14ac:dyDescent="0.25">
      <c r="A41">
        <v>39</v>
      </c>
      <c r="C41">
        <v>255</v>
      </c>
      <c r="D41">
        <v>245</v>
      </c>
      <c r="E41">
        <v>225</v>
      </c>
      <c r="F41">
        <v>175</v>
      </c>
      <c r="H41">
        <v>39</v>
      </c>
      <c r="I41" s="99">
        <v>275</v>
      </c>
      <c r="J41" s="99">
        <v>250</v>
      </c>
      <c r="K41" s="99">
        <v>216</v>
      </c>
      <c r="L41" s="99">
        <v>132</v>
      </c>
    </row>
    <row r="42" spans="1:12" x14ac:dyDescent="0.25">
      <c r="A42">
        <v>40</v>
      </c>
      <c r="C42">
        <v>255</v>
      </c>
      <c r="D42">
        <v>245</v>
      </c>
      <c r="E42">
        <v>225</v>
      </c>
      <c r="F42">
        <v>175</v>
      </c>
      <c r="H42">
        <v>40</v>
      </c>
      <c r="I42" s="99">
        <v>275</v>
      </c>
      <c r="J42" s="99">
        <v>250</v>
      </c>
      <c r="K42" s="99">
        <v>216</v>
      </c>
      <c r="L42" s="99">
        <v>132</v>
      </c>
    </row>
    <row r="43" spans="1:12" x14ac:dyDescent="0.25">
      <c r="A43">
        <v>41</v>
      </c>
      <c r="C43">
        <v>255</v>
      </c>
      <c r="D43">
        <v>245</v>
      </c>
      <c r="E43">
        <v>225</v>
      </c>
      <c r="F43">
        <v>175</v>
      </c>
      <c r="H43">
        <v>41</v>
      </c>
      <c r="I43" s="99">
        <v>275</v>
      </c>
      <c r="J43" s="99">
        <v>250</v>
      </c>
      <c r="K43" s="99">
        <v>216</v>
      </c>
      <c r="L43" s="99">
        <v>132</v>
      </c>
    </row>
    <row r="44" spans="1:12" x14ac:dyDescent="0.25">
      <c r="A44">
        <v>42</v>
      </c>
      <c r="C44">
        <v>255</v>
      </c>
      <c r="D44">
        <v>245</v>
      </c>
      <c r="E44">
        <v>225</v>
      </c>
      <c r="F44">
        <v>175</v>
      </c>
      <c r="H44">
        <v>42</v>
      </c>
      <c r="I44" s="99">
        <v>275</v>
      </c>
      <c r="J44" s="99">
        <v>250</v>
      </c>
      <c r="K44" s="99">
        <v>216</v>
      </c>
      <c r="L44" s="99">
        <v>132</v>
      </c>
    </row>
    <row r="45" spans="1:12" x14ac:dyDescent="0.25">
      <c r="A45">
        <v>43</v>
      </c>
      <c r="C45">
        <v>255</v>
      </c>
      <c r="D45">
        <v>245</v>
      </c>
      <c r="E45">
        <v>225</v>
      </c>
      <c r="F45">
        <v>175</v>
      </c>
      <c r="H45">
        <v>43</v>
      </c>
      <c r="I45" s="99">
        <v>275</v>
      </c>
      <c r="J45" s="99">
        <v>250</v>
      </c>
      <c r="K45" s="99">
        <v>216</v>
      </c>
      <c r="L45" s="99">
        <v>132</v>
      </c>
    </row>
    <row r="46" spans="1:12" x14ac:dyDescent="0.25">
      <c r="A46">
        <v>44</v>
      </c>
      <c r="C46">
        <v>255</v>
      </c>
      <c r="D46">
        <v>245</v>
      </c>
      <c r="E46">
        <v>225</v>
      </c>
      <c r="F46">
        <v>175</v>
      </c>
      <c r="H46">
        <v>44</v>
      </c>
      <c r="I46" s="99">
        <v>275</v>
      </c>
      <c r="J46" s="99">
        <v>250</v>
      </c>
      <c r="K46" s="99">
        <v>216</v>
      </c>
      <c r="L46" s="99">
        <v>132</v>
      </c>
    </row>
    <row r="47" spans="1:12" x14ac:dyDescent="0.25">
      <c r="A47">
        <v>45</v>
      </c>
      <c r="C47">
        <v>255</v>
      </c>
      <c r="D47">
        <v>245</v>
      </c>
      <c r="E47">
        <v>225</v>
      </c>
      <c r="F47">
        <v>175</v>
      </c>
      <c r="H47">
        <v>45</v>
      </c>
      <c r="I47" s="99">
        <v>275</v>
      </c>
      <c r="J47" s="99">
        <v>250</v>
      </c>
      <c r="K47" s="99">
        <v>216</v>
      </c>
      <c r="L47" s="99">
        <v>132</v>
      </c>
    </row>
    <row r="48" spans="1:12" x14ac:dyDescent="0.25">
      <c r="A48">
        <v>46</v>
      </c>
      <c r="C48">
        <v>255</v>
      </c>
      <c r="D48">
        <v>245</v>
      </c>
      <c r="E48">
        <v>225</v>
      </c>
      <c r="F48">
        <v>175</v>
      </c>
      <c r="H48">
        <v>46</v>
      </c>
      <c r="I48" s="99">
        <v>275</v>
      </c>
      <c r="J48" s="99">
        <v>250</v>
      </c>
      <c r="K48" s="99">
        <v>216</v>
      </c>
      <c r="L48" s="99">
        <v>132</v>
      </c>
    </row>
    <row r="49" spans="1:12" x14ac:dyDescent="0.25">
      <c r="A49">
        <v>47</v>
      </c>
      <c r="C49">
        <v>255</v>
      </c>
      <c r="D49">
        <v>245</v>
      </c>
      <c r="E49">
        <v>225</v>
      </c>
      <c r="F49">
        <v>175</v>
      </c>
      <c r="H49">
        <v>47</v>
      </c>
      <c r="I49" s="99">
        <v>275</v>
      </c>
      <c r="J49" s="99">
        <v>250</v>
      </c>
      <c r="K49" s="99">
        <v>216</v>
      </c>
      <c r="L49" s="99">
        <v>132</v>
      </c>
    </row>
    <row r="50" spans="1:12" x14ac:dyDescent="0.25">
      <c r="A50">
        <v>48</v>
      </c>
      <c r="C50">
        <v>255</v>
      </c>
      <c r="D50">
        <v>245</v>
      </c>
      <c r="E50">
        <v>225</v>
      </c>
      <c r="F50">
        <v>175</v>
      </c>
      <c r="H50">
        <v>48</v>
      </c>
      <c r="I50" s="99">
        <v>275</v>
      </c>
      <c r="J50" s="99">
        <v>250</v>
      </c>
      <c r="K50" s="99">
        <v>216</v>
      </c>
      <c r="L50" s="99">
        <v>132</v>
      </c>
    </row>
    <row r="51" spans="1:12" x14ac:dyDescent="0.25">
      <c r="A51">
        <v>49</v>
      </c>
      <c r="C51">
        <v>255</v>
      </c>
      <c r="D51">
        <v>245</v>
      </c>
      <c r="E51">
        <v>225</v>
      </c>
      <c r="F51">
        <v>175</v>
      </c>
      <c r="H51">
        <v>49</v>
      </c>
      <c r="I51" s="99">
        <v>275</v>
      </c>
      <c r="J51" s="99">
        <v>250</v>
      </c>
      <c r="K51" s="99">
        <v>216</v>
      </c>
      <c r="L51" s="99">
        <v>132</v>
      </c>
    </row>
    <row r="52" spans="1:12" x14ac:dyDescent="0.25">
      <c r="A52">
        <v>50</v>
      </c>
      <c r="C52">
        <v>255</v>
      </c>
      <c r="D52">
        <v>245</v>
      </c>
      <c r="E52">
        <v>225</v>
      </c>
      <c r="F52">
        <v>175</v>
      </c>
      <c r="H52">
        <v>50</v>
      </c>
      <c r="I52" s="99">
        <v>275</v>
      </c>
      <c r="J52" s="99">
        <v>250</v>
      </c>
      <c r="K52" s="99">
        <v>216</v>
      </c>
      <c r="L52" s="99">
        <v>132</v>
      </c>
    </row>
    <row r="53" spans="1:12" x14ac:dyDescent="0.25">
      <c r="A53">
        <v>51</v>
      </c>
      <c r="C53">
        <v>255</v>
      </c>
      <c r="D53">
        <v>245</v>
      </c>
      <c r="E53">
        <v>225</v>
      </c>
      <c r="F53">
        <v>175</v>
      </c>
      <c r="H53">
        <v>51</v>
      </c>
      <c r="I53" s="99">
        <v>275</v>
      </c>
      <c r="J53" s="99">
        <v>250</v>
      </c>
      <c r="K53" s="99">
        <v>216</v>
      </c>
      <c r="L53" s="99">
        <v>132</v>
      </c>
    </row>
    <row r="54" spans="1:12" x14ac:dyDescent="0.25">
      <c r="A54">
        <v>52</v>
      </c>
      <c r="C54">
        <v>255</v>
      </c>
      <c r="D54">
        <v>245</v>
      </c>
      <c r="E54">
        <v>225</v>
      </c>
      <c r="F54">
        <v>175</v>
      </c>
      <c r="H54">
        <v>52</v>
      </c>
      <c r="I54" s="99">
        <v>275</v>
      </c>
      <c r="J54" s="99">
        <v>250</v>
      </c>
      <c r="K54" s="99">
        <v>216</v>
      </c>
      <c r="L54" s="99">
        <v>132</v>
      </c>
    </row>
  </sheetData>
  <mergeCells count="1">
    <mergeCell ref="A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Planejamento</vt:lpstr>
      <vt:lpstr>Orientações</vt:lpstr>
      <vt:lpstr>Programa de estudo</vt:lpstr>
      <vt:lpstr>Custo total</vt:lpstr>
      <vt:lpstr>Visto</vt:lpstr>
      <vt:lpstr>Matrícula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Lila E. Kuhlmann</dc:creator>
  <cp:lastModifiedBy>Lila E. Kuhlmann</cp:lastModifiedBy>
  <dcterms:created xsi:type="dcterms:W3CDTF">2019-06-19T13:56:22Z</dcterms:created>
  <dcterms:modified xsi:type="dcterms:W3CDTF">2019-08-21T11:10:32Z</dcterms:modified>
</cp:coreProperties>
</file>